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w zł. " sheetId="1" r:id="rId1"/>
    <sheet name="Arkusz2" sheetId="2" r:id="rId2"/>
    <sheet name="W TYS ZŁ. " sheetId="3" r:id="rId3"/>
  </sheets>
  <definedNames>
    <definedName name="_xlnm.Print_Area" localSheetId="0">'w zł. '!$A$1:$S$85</definedName>
  </definedNames>
  <calcPr fullCalcOnLoad="1"/>
</workbook>
</file>

<file path=xl/sharedStrings.xml><?xml version="1.0" encoding="utf-8"?>
<sst xmlns="http://schemas.openxmlformats.org/spreadsheetml/2006/main" count="290" uniqueCount="171">
  <si>
    <t>L.p.</t>
  </si>
  <si>
    <t>Wyszczególnienie</t>
  </si>
  <si>
    <t>2003 r.</t>
  </si>
  <si>
    <t>2004 r.</t>
  </si>
  <si>
    <t>2005 r.</t>
  </si>
  <si>
    <t>2006 r.</t>
  </si>
  <si>
    <t>2007 r.</t>
  </si>
  <si>
    <t>2008 r.</t>
  </si>
  <si>
    <t>2009 r.</t>
  </si>
  <si>
    <t>2010 r.</t>
  </si>
  <si>
    <t>Przewidywane wykonanie</t>
  </si>
  <si>
    <t>Prognoza łącznej kwoty długu publicznego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</si>
  <si>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</si>
  <si>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</si>
  <si>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</si>
  <si>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</si>
  <si>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</si>
  <si>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</si>
  <si>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</si>
  <si>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</si>
  <si>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</si>
  <si>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</si>
  <si>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</si>
  <si>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</si>
  <si>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</si>
  <si>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</si>
  <si>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</si>
  <si>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</si>
  <si>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</si>
  <si>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</si>
  <si>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</si>
  <si>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</si>
  <si>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</si>
  <si>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</si>
  <si>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</si>
  <si>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</si>
  <si>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</si>
  <si>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</si>
  <si>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</si>
  <si>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</si>
  <si>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</si>
  <si>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</si>
  <si>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</si>
  <si>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 DOCHODY:</t>
  </si>
  <si>
    <t>B. WYDATKI:</t>
  </si>
  <si>
    <t xml:space="preserve">  - wydatki bieżące,</t>
  </si>
  <si>
    <t xml:space="preserve">  - wydatki majątkowe,</t>
  </si>
  <si>
    <t>C. NADWYŻKA/DEFICYT (A-B)</t>
  </si>
  <si>
    <t>D. FINASOWANIE (D1 - D2)</t>
  </si>
  <si>
    <t>D1. Przychody ogółem:</t>
  </si>
  <si>
    <t xml:space="preserve">    1) kredyty,</t>
  </si>
  <si>
    <t xml:space="preserve">   2) pożyczki,</t>
  </si>
  <si>
    <t xml:space="preserve">   3) spłaty pożyczek udzielonych</t>
  </si>
  <si>
    <t xml:space="preserve">   4) nadwyżka z lat ubiegłych,</t>
  </si>
  <si>
    <t xml:space="preserve">   5) papiery wartościowe,</t>
  </si>
  <si>
    <t xml:space="preserve">   6) obligacje j.s.t.,</t>
  </si>
  <si>
    <t xml:space="preserve">   7) prywatyzacja majątku j.s.t.,</t>
  </si>
  <si>
    <t xml:space="preserve">   8) inne źródła,</t>
  </si>
  <si>
    <t>D2.  Rozchody ogółem</t>
  </si>
  <si>
    <t xml:space="preserve">   1) spłaty kredytów,</t>
  </si>
  <si>
    <t xml:space="preserve">   2) spłaty pożyczek,</t>
  </si>
  <si>
    <t xml:space="preserve">   3) pożyczki udzielone,</t>
  </si>
  <si>
    <t xml:space="preserve">   4) wykup papierów wartościowych,</t>
  </si>
  <si>
    <t xml:space="preserve">   6) inne cele,</t>
  </si>
  <si>
    <t xml:space="preserve">   5) wykup obligacji samorządowych,</t>
  </si>
  <si>
    <t>E. UMORZENIE POŻYCZKI</t>
  </si>
  <si>
    <t>F. DŁUG NA KONIEC ROKU:</t>
  </si>
  <si>
    <t xml:space="preserve">   1) wyemitowane papiery wartościowe,</t>
  </si>
  <si>
    <t xml:space="preserve">   2) zaciągnięte kredyty,</t>
  </si>
  <si>
    <t xml:space="preserve">   3) zaciągnięte pożyczki,</t>
  </si>
  <si>
    <t xml:space="preserve">   4) przyjęte depozyty,</t>
  </si>
  <si>
    <t xml:space="preserve">   5) wymagalne zobowiązania:</t>
  </si>
  <si>
    <t xml:space="preserve">    a) wynikające z ustaw i orzeczeń sądów,</t>
  </si>
  <si>
    <t xml:space="preserve">    b) wynikające z udzielonych poręczeń i gwarancji,</t>
  </si>
  <si>
    <t xml:space="preserve">    c) jednostek sektora finansów publicznych,</t>
  </si>
  <si>
    <t xml:space="preserve">   6) zobowiązania związane z przyrzeczonymi srodkami z funduszy strukturalnych oraz Funduszu Spójności Unii Europejskiej: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</si>
  <si>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</si>
  <si>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</si>
  <si>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</si>
  <si>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</si>
  <si>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</si>
  <si>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</si>
  <si>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</si>
  <si>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</si>
  <si>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</si>
  <si>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</si>
  <si>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    a) kredyty,</t>
  </si>
  <si>
    <t xml:space="preserve">    b) pożyczki,</t>
  </si>
  <si>
    <t xml:space="preserve">    c) emitowane papiery wartościowe,</t>
  </si>
  <si>
    <t>G. Wskaźnik długu do dochodu ((poz.24(-) poz.33)/poz.1)%</t>
  </si>
  <si>
    <t>H. OBCIĄŻENIE ROCZNE BUDŻETU  z tytułu spłaty zadłużenia  - z tego:</t>
  </si>
  <si>
    <t xml:space="preserve">   1) spłaty rat kredytów z odsetkami,</t>
  </si>
  <si>
    <t xml:space="preserve">   2) spłaty rat pożyczek z odsetkami,</t>
  </si>
  <si>
    <t xml:space="preserve">   3) potenc. Splaty udzielonych poręczeń z należnymi odsetkami</t>
  </si>
  <si>
    <t xml:space="preserve">   4) wykup papierów wartośiowych wyemitowanych przez j.s.t.,</t>
  </si>
  <si>
    <t xml:space="preserve">   5) spłaty zobowiązań związnych z przyrzeczonymi środkami z funduszy strukturalnych oraz Funduszu Spójności Unii Europejskiej: </t>
  </si>
  <si>
    <t xml:space="preserve">    a) spłaty rat kredytów z odsetkami:</t>
  </si>
  <si>
    <t xml:space="preserve">    b) spłaty rat pożyczek z odsetkami:</t>
  </si>
  <si>
    <t xml:space="preserve">    c) wykup papierów wartościowych:</t>
  </si>
  <si>
    <t>I. Wskaźnik rocznej spłaty zadłużenia do dochodu ((poz.35(-) poz.40) / poz.1)%</t>
  </si>
  <si>
    <t>2011 r.</t>
  </si>
  <si>
    <t>2012 r.</t>
  </si>
  <si>
    <t>2013 r.</t>
  </si>
  <si>
    <t>2014 r.</t>
  </si>
  <si>
    <t xml:space="preserve">w tys. zł. </t>
  </si>
  <si>
    <t>Przygotowała: Skarbnik Powiatu - Alicja Karczewska</t>
  </si>
  <si>
    <t>E. UMORZENIE POŻYCZKI                                                     (premia termomodernizacyjna 25%)</t>
  </si>
  <si>
    <t xml:space="preserve">J. DANE DOTYCZĄCE SPŁATY
    ZACIĄGANEGO ZOBOWIĄZANIA </t>
  </si>
  <si>
    <t xml:space="preserve">      z tego:</t>
  </si>
  <si>
    <t xml:space="preserve">         1) spłata podstawowych rat </t>
  </si>
  <si>
    <t xml:space="preserve">         2) odsetki </t>
  </si>
  <si>
    <t>X</t>
  </si>
  <si>
    <t>42.</t>
  </si>
  <si>
    <t>43.</t>
  </si>
  <si>
    <t>44.</t>
  </si>
  <si>
    <t>45.</t>
  </si>
  <si>
    <t>46.</t>
  </si>
  <si>
    <t>d) emitowane obligacje samorządowe</t>
  </si>
  <si>
    <t>Powiatu  Myśliborskiego</t>
  </si>
  <si>
    <t>na lata  2005 - 2014</t>
  </si>
  <si>
    <t xml:space="preserve">    D 11. kredyty i pożyczki w tym:</t>
  </si>
  <si>
    <t>D 111. na realizację programów i projektów realizowanych z udziałem środków pochodzących z funduszy strukturalnych i Funduszy Spójności UE, w tym:</t>
  </si>
  <si>
    <t>D 1111. pożyczki na prefinansowanie programów i projektów finansowanych z udziałem środków pochodzących z funduszy strukturalnych i Funduszy Spójności, otrzymane z budżetu państwa</t>
  </si>
  <si>
    <t>D 12. spłata pożyczek udzielonych</t>
  </si>
  <si>
    <t xml:space="preserve">   D13. nadwyżka z lat ubiegłych,</t>
  </si>
  <si>
    <t>D 131. środki na pokrycie deficytu</t>
  </si>
  <si>
    <t>D 14. papiery wartościowe w tym:</t>
  </si>
  <si>
    <t>D 141. na realizację programów i projektów realizowanych z udziałem środków pochodzących z funduszy strukturalnych i Funduszy Spójności UE, w tym:</t>
  </si>
  <si>
    <t>D 15. obligacje jednostek samorządowych oraz związków komunalnych w tym:</t>
  </si>
  <si>
    <t>D 151. na realizację programów i projektów realizowanych z udziałem środków pochodzących z funduszy strukturalnych i Funduszy Spójności UE, w tym:</t>
  </si>
  <si>
    <t xml:space="preserve">   D 16. prywatyzacja majątku j.s.t.,</t>
  </si>
  <si>
    <t xml:space="preserve">   D 17. inne źródła, w tym:</t>
  </si>
  <si>
    <t>D 171. środki na pokrycie deficytu</t>
  </si>
  <si>
    <t>D2.  Rozchody ogółem, z tego:</t>
  </si>
  <si>
    <t>D 21. spłaty kredytów i pożyczek, w tym:</t>
  </si>
  <si>
    <t>D 211. na realizację programów i projektów realizowanych z udziałem środków pochodzących z funduszy strukturalnych i Funduszy Spójności UE, w tym:</t>
  </si>
  <si>
    <t>D 2111. pożyczki na prefinansowanie programów i projektów finansowanych z udziałem środków pochodzących z funduszy strukturalnych i Funduszy Spójności, otrzymane z budżetu państwa</t>
  </si>
  <si>
    <t>D 22. pożyczki</t>
  </si>
  <si>
    <t>D 23. lokaty w bankach</t>
  </si>
  <si>
    <t>D 24. wykup papierów wartościowych, w tym:</t>
  </si>
  <si>
    <t>D 241. na realizację programów i projektów realizowanych z udziałem środków pochodzących z funduszy strukturalnych i Funduszy Spójności UE, w tym:</t>
  </si>
  <si>
    <t>D 25. wykup obligacji samorządowych, w tym:</t>
  </si>
  <si>
    <t>D 251. na realizację programów i projektów realizowanych z udziałem środków pochodzących z funduszy strukturalnych i Funduszy Spójności UE, w tym:</t>
  </si>
  <si>
    <t>D 26. inne cele</t>
  </si>
  <si>
    <t xml:space="preserve">    a) wynikające z ustaw i orzeczeń sądów lub ostatecznych decyzji administracyjnych</t>
  </si>
  <si>
    <t xml:space="preserve">    b) uznane za bezsporne przez właściwą jednostkę sektora finansów publicznych, będącą dłużnikiem</t>
  </si>
  <si>
    <t>47.</t>
  </si>
  <si>
    <t>48.</t>
  </si>
  <si>
    <t>49.</t>
  </si>
  <si>
    <t>50.</t>
  </si>
  <si>
    <t>51.</t>
  </si>
  <si>
    <t xml:space="preserve"> </t>
  </si>
  <si>
    <t>I1. Wskaźnik rocznej spłaty zadłużenia do dochodu 
    ((poz.44 (-) poz. 49) / poz.1) %</t>
  </si>
  <si>
    <t>I. Wskaźnik rocznej spłaty zadłużenia do dochodu ((poz.44/ poz.1)%</t>
  </si>
  <si>
    <t>G. Wskaźnik długu do dochodu (poz.33/poz.1)%</t>
  </si>
  <si>
    <r>
      <t>G1. Wska</t>
    </r>
    <r>
      <rPr>
        <b/>
        <sz val="10"/>
        <color indexed="8"/>
        <rFont val="Arial"/>
        <family val="2"/>
      </rPr>
      <t>ź</t>
    </r>
    <r>
      <rPr>
        <b/>
        <sz val="10"/>
        <color indexed="8"/>
        <rFont val="Arial CE"/>
        <family val="2"/>
      </rPr>
      <t>nik d</t>
    </r>
    <r>
      <rPr>
        <b/>
        <sz val="10"/>
        <color indexed="8"/>
        <rFont val="Arial"/>
        <family val="2"/>
      </rPr>
      <t>ł</t>
    </r>
    <r>
      <rPr>
        <b/>
        <sz val="10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
    </t>
    </r>
    <r>
      <rPr>
        <b/>
        <sz val="10"/>
        <color indexed="8"/>
        <rFont val="Arial CE"/>
        <family val="2"/>
      </rPr>
      <t>((poz.33 (-) poz. 41) / poz.1) %</t>
    </r>
  </si>
  <si>
    <t>Prognoza długu publicznego</t>
  </si>
  <si>
    <t>Powiatu Myśliborskiego</t>
  </si>
  <si>
    <t>2015 r.</t>
  </si>
  <si>
    <t>2016 r.</t>
  </si>
  <si>
    <t>2017 r.</t>
  </si>
  <si>
    <t>2018 r.</t>
  </si>
  <si>
    <t>2019 r.</t>
  </si>
  <si>
    <t>2020 r.</t>
  </si>
  <si>
    <t>2021 r.</t>
  </si>
  <si>
    <t>Załącznik Nr 14</t>
  </si>
  <si>
    <t>do Uchwały Nr……………………………</t>
  </si>
  <si>
    <t xml:space="preserve">Rady Powiatu Myśliborskiego </t>
  </si>
  <si>
    <t>z dnia …………………………………..</t>
  </si>
  <si>
    <t>wykonanie</t>
  </si>
  <si>
    <t>na lata 2007 - 2021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</si>
</sst>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8">
    <font>
      <sz val="10"/>
      <name val="Arial CE"/>
      <family val="0"/>
    </font>
    <font>
      <i/>
      <sz val="6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sz val="7.5"/>
      <name val="Arial CE"/>
      <family val="2"/>
    </font>
    <font>
      <i/>
      <sz val="7.5"/>
      <name val="Arial CE"/>
      <family val="2"/>
    </font>
    <font>
      <b/>
      <sz val="7.5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17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3" fillId="0" borderId="5" xfId="17" applyFont="1" applyFill="1" applyBorder="1" applyAlignment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41" fontId="0" fillId="0" borderId="0" xfId="0" applyNumberForma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51"/>
  <sheetViews>
    <sheetView tabSelected="1" view="pageBreakPreview" zoomScale="75" zoomScaleNormal="75" zoomScaleSheetLayoutView="75" workbookViewId="0" topLeftCell="A31">
      <selection activeCell="D39" sqref="D39"/>
    </sheetView>
  </sheetViews>
  <sheetFormatPr defaultColWidth="9.00390625" defaultRowHeight="12.75"/>
  <cols>
    <col min="1" max="1" width="4.125" style="0" bestFit="1" customWidth="1"/>
    <col min="2" max="2" width="51.375" style="0" customWidth="1"/>
    <col min="3" max="12" width="15.75390625" style="0" customWidth="1"/>
    <col min="13" max="18" width="10.375" style="0" bestFit="1" customWidth="1"/>
    <col min="19" max="19" width="10.00390625" style="0" bestFit="1" customWidth="1"/>
  </cols>
  <sheetData>
    <row r="1" spans="1:16" ht="15">
      <c r="A1" s="5"/>
      <c r="B1" s="5"/>
      <c r="C1" s="5"/>
      <c r="D1" s="5"/>
      <c r="E1" s="5"/>
      <c r="F1" s="5"/>
      <c r="G1" s="5"/>
      <c r="H1" s="5"/>
      <c r="J1" s="48"/>
      <c r="K1" s="47"/>
      <c r="L1" s="47"/>
      <c r="P1" t="s">
        <v>165</v>
      </c>
    </row>
    <row r="2" spans="1:16" ht="15">
      <c r="A2" s="5"/>
      <c r="B2" s="5"/>
      <c r="C2" s="5"/>
      <c r="D2" s="5"/>
      <c r="E2" s="5"/>
      <c r="F2" s="5"/>
      <c r="G2" s="5"/>
      <c r="H2" s="5"/>
      <c r="J2" s="48"/>
      <c r="L2" s="47"/>
      <c r="P2" t="s">
        <v>166</v>
      </c>
    </row>
    <row r="3" spans="1:16" ht="15">
      <c r="A3" s="5"/>
      <c r="B3" s="5"/>
      <c r="C3" s="5"/>
      <c r="D3" s="5"/>
      <c r="E3" s="5"/>
      <c r="F3" s="5"/>
      <c r="G3" s="5"/>
      <c r="H3" s="5"/>
      <c r="J3" s="48"/>
      <c r="L3" s="47"/>
      <c r="P3" t="s">
        <v>167</v>
      </c>
    </row>
    <row r="4" spans="1:16" ht="15">
      <c r="A4" s="5"/>
      <c r="B4" s="5"/>
      <c r="C4" s="5"/>
      <c r="D4" s="5"/>
      <c r="E4" s="5"/>
      <c r="F4" s="5"/>
      <c r="G4" s="5"/>
      <c r="H4" s="5"/>
      <c r="J4" s="48"/>
      <c r="L4" s="47"/>
      <c r="P4" t="s">
        <v>168</v>
      </c>
    </row>
    <row r="5" spans="1:12" ht="15">
      <c r="A5" s="5"/>
      <c r="B5" s="5"/>
      <c r="C5" s="5"/>
      <c r="D5" s="5"/>
      <c r="E5" s="5"/>
      <c r="F5" s="5"/>
      <c r="G5" s="5"/>
      <c r="H5" s="5"/>
      <c r="J5" s="47"/>
      <c r="L5" s="47"/>
    </row>
    <row r="6" spans="1:12" ht="15">
      <c r="A6" s="5"/>
      <c r="B6" s="50"/>
      <c r="C6" s="5"/>
      <c r="D6" s="5"/>
      <c r="E6" s="5"/>
      <c r="F6" s="5"/>
      <c r="G6" s="5"/>
      <c r="H6" s="5"/>
      <c r="J6" s="47"/>
      <c r="L6" s="47"/>
    </row>
    <row r="7" spans="1:12" ht="15">
      <c r="A7" s="5"/>
      <c r="B7" s="51"/>
      <c r="C7" s="5"/>
      <c r="D7" s="5"/>
      <c r="E7" s="5"/>
      <c r="F7" s="5"/>
      <c r="G7" s="5"/>
      <c r="H7" s="5"/>
      <c r="J7" s="47"/>
      <c r="K7" s="47"/>
      <c r="L7" s="47"/>
    </row>
    <row r="8" spans="1:12" ht="15">
      <c r="A8" s="5"/>
      <c r="B8" s="50"/>
      <c r="C8" s="5"/>
      <c r="D8" s="5"/>
      <c r="E8" s="5"/>
      <c r="F8" s="5"/>
      <c r="G8" s="5"/>
      <c r="H8" s="5"/>
      <c r="J8" s="47"/>
      <c r="K8" s="47"/>
      <c r="L8" s="47"/>
    </row>
    <row r="9" spans="1:19" s="58" customFormat="1" ht="19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83"/>
      <c r="O9" s="83"/>
      <c r="P9" s="83"/>
      <c r="Q9" s="83"/>
      <c r="R9" s="83"/>
      <c r="S9" s="83"/>
    </row>
    <row r="10" spans="1:19" s="58" customFormat="1" ht="21" customHeight="1">
      <c r="A10" s="82" t="s">
        <v>156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83"/>
      <c r="O10" s="83"/>
      <c r="P10" s="83"/>
      <c r="Q10" s="83"/>
      <c r="R10" s="83"/>
      <c r="S10" s="83"/>
    </row>
    <row r="11" spans="1:19" s="58" customFormat="1" ht="21.75" customHeight="1">
      <c r="A11" s="82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83"/>
      <c r="O11" s="83"/>
      <c r="P11" s="83"/>
      <c r="Q11" s="83"/>
      <c r="R11" s="83"/>
      <c r="S11" s="83"/>
    </row>
    <row r="12" spans="1:19" s="58" customFormat="1" ht="21.75" customHeight="1">
      <c r="A12" s="82" t="s">
        <v>170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83"/>
      <c r="O12" s="83"/>
      <c r="P12" s="83"/>
      <c r="Q12" s="83"/>
      <c r="R12" s="83"/>
      <c r="S12" s="83"/>
    </row>
    <row r="13" spans="1:12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9" s="3" customFormat="1" ht="14.25">
      <c r="A14" s="88" t="s">
        <v>0</v>
      </c>
      <c r="B14" s="87" t="s">
        <v>1</v>
      </c>
      <c r="C14" s="80" t="s">
        <v>169</v>
      </c>
      <c r="D14" s="62"/>
      <c r="E14" s="62"/>
      <c r="F14" s="61" t="s">
        <v>10</v>
      </c>
      <c r="G14" s="62"/>
      <c r="H14" s="62"/>
      <c r="I14" s="62"/>
      <c r="J14" s="62"/>
      <c r="K14" s="62"/>
      <c r="L14" s="62"/>
      <c r="M14" s="69"/>
      <c r="N14" s="69"/>
      <c r="O14" s="69"/>
      <c r="P14" s="69"/>
      <c r="Q14" s="69"/>
      <c r="R14" s="69"/>
      <c r="S14" s="63"/>
    </row>
    <row r="15" spans="1:19" s="1" customFormat="1" ht="12.75">
      <c r="A15" s="88"/>
      <c r="B15" s="87"/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100</v>
      </c>
      <c r="J15" s="7" t="s">
        <v>101</v>
      </c>
      <c r="K15" s="7" t="s">
        <v>102</v>
      </c>
      <c r="L15" s="68" t="s">
        <v>103</v>
      </c>
      <c r="M15" s="70">
        <v>2015</v>
      </c>
      <c r="N15" s="70">
        <v>2016</v>
      </c>
      <c r="O15" s="70">
        <v>2017</v>
      </c>
      <c r="P15" s="70">
        <v>2018</v>
      </c>
      <c r="Q15" s="70">
        <v>2019</v>
      </c>
      <c r="R15" s="70">
        <v>2020</v>
      </c>
      <c r="S15" s="70">
        <v>2021</v>
      </c>
    </row>
    <row r="16" spans="1:19" s="2" customFormat="1" ht="10.5" customHeight="1">
      <c r="A16" s="8">
        <v>1</v>
      </c>
      <c r="B16" s="9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75">
        <v>13</v>
      </c>
      <c r="N16" s="75">
        <v>14</v>
      </c>
      <c r="O16" s="75">
        <v>15</v>
      </c>
      <c r="P16" s="75">
        <v>16</v>
      </c>
      <c r="Q16" s="75">
        <v>17</v>
      </c>
      <c r="R16" s="75">
        <v>18</v>
      </c>
      <c r="S16" s="75">
        <v>19</v>
      </c>
    </row>
    <row r="17" spans="1:108" s="14" customFormat="1" ht="30" customHeight="1">
      <c r="A17" s="66" t="s">
        <v>12</v>
      </c>
      <c r="B17" s="10" t="s">
        <v>43</v>
      </c>
      <c r="C17" s="11">
        <v>44831158</v>
      </c>
      <c r="D17" s="11">
        <v>51411180</v>
      </c>
      <c r="E17" s="11">
        <v>42846118</v>
      </c>
      <c r="F17" s="11">
        <v>42950000</v>
      </c>
      <c r="G17" s="11">
        <v>43952000</v>
      </c>
      <c r="H17" s="11">
        <v>44611084</v>
      </c>
      <c r="I17" s="11">
        <v>44832000</v>
      </c>
      <c r="J17" s="11">
        <v>45120000</v>
      </c>
      <c r="K17" s="11">
        <v>45635000</v>
      </c>
      <c r="L17" s="11">
        <v>45990000</v>
      </c>
      <c r="M17" s="71">
        <v>46000000</v>
      </c>
      <c r="N17" s="71">
        <v>46200000</v>
      </c>
      <c r="O17" s="71">
        <v>46540000</v>
      </c>
      <c r="P17" s="71">
        <v>46540000</v>
      </c>
      <c r="Q17" s="71">
        <v>46640000</v>
      </c>
      <c r="R17" s="71">
        <v>47000000</v>
      </c>
      <c r="S17" s="71">
        <v>47500000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</row>
    <row r="18" spans="1:108" s="14" customFormat="1" ht="30" customHeight="1">
      <c r="A18" s="66" t="s">
        <v>13</v>
      </c>
      <c r="B18" s="10" t="s">
        <v>44</v>
      </c>
      <c r="C18" s="64">
        <v>45978331</v>
      </c>
      <c r="D18" s="15">
        <v>58880277</v>
      </c>
      <c r="E18" s="15">
        <v>55546118</v>
      </c>
      <c r="F18" s="15">
        <v>43273916</v>
      </c>
      <c r="G18" s="15">
        <f>G19+G20</f>
        <v>43381917</v>
      </c>
      <c r="H18" s="15">
        <v>41995000</v>
      </c>
      <c r="I18" s="15">
        <v>42115917</v>
      </c>
      <c r="J18" s="15">
        <v>42297910</v>
      </c>
      <c r="K18" s="15">
        <v>42121595</v>
      </c>
      <c r="L18" s="15">
        <v>43575419</v>
      </c>
      <c r="M18" s="71">
        <v>45460000</v>
      </c>
      <c r="N18" s="71">
        <v>45640000</v>
      </c>
      <c r="O18" s="71">
        <v>42000000</v>
      </c>
      <c r="P18" s="71">
        <v>46000000</v>
      </c>
      <c r="Q18" s="71">
        <v>46100000</v>
      </c>
      <c r="R18" s="71">
        <v>47000000</v>
      </c>
      <c r="S18" s="71">
        <v>47500000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</row>
    <row r="19" spans="1:108" s="14" customFormat="1" ht="30" customHeight="1">
      <c r="A19" s="65" t="s">
        <v>14</v>
      </c>
      <c r="B19" s="16" t="s">
        <v>45</v>
      </c>
      <c r="C19" s="15">
        <v>41540508</v>
      </c>
      <c r="D19" s="17">
        <f>D18-D20</f>
        <v>51859809</v>
      </c>
      <c r="E19" s="78">
        <v>47158902</v>
      </c>
      <c r="F19" s="78">
        <v>42373916</v>
      </c>
      <c r="G19" s="78">
        <f>SUM(G17+G22)</f>
        <v>43381917</v>
      </c>
      <c r="H19" s="15">
        <v>41995000</v>
      </c>
      <c r="I19" s="15">
        <v>42115917</v>
      </c>
      <c r="J19" s="15">
        <v>42297910</v>
      </c>
      <c r="K19" s="78">
        <v>42121595</v>
      </c>
      <c r="L19" s="15">
        <v>43575419</v>
      </c>
      <c r="M19" s="71">
        <v>45460000</v>
      </c>
      <c r="N19" s="71">
        <v>45640000</v>
      </c>
      <c r="O19" s="71">
        <v>42000000</v>
      </c>
      <c r="P19" s="71">
        <v>46000000</v>
      </c>
      <c r="Q19" s="71">
        <v>46100000</v>
      </c>
      <c r="R19" s="71">
        <v>47000000</v>
      </c>
      <c r="S19" s="71">
        <v>47500000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</row>
    <row r="20" spans="1:108" s="14" customFormat="1" ht="30" customHeight="1">
      <c r="A20" s="65" t="s">
        <v>15</v>
      </c>
      <c r="B20" s="18" t="s">
        <v>46</v>
      </c>
      <c r="C20" s="17">
        <v>4437823</v>
      </c>
      <c r="D20" s="17">
        <v>7020468</v>
      </c>
      <c r="E20" s="17">
        <v>8387216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</row>
    <row r="21" spans="1:108" s="22" customFormat="1" ht="30" customHeight="1">
      <c r="A21" s="67" t="s">
        <v>16</v>
      </c>
      <c r="B21" s="19" t="s">
        <v>47</v>
      </c>
      <c r="C21" s="15">
        <f aca="true" t="shared" si="0" ref="C21:S21">C17-C18</f>
        <v>-1147173</v>
      </c>
      <c r="D21" s="15">
        <f t="shared" si="0"/>
        <v>-7469097</v>
      </c>
      <c r="E21" s="15">
        <f t="shared" si="0"/>
        <v>-12700000</v>
      </c>
      <c r="F21" s="15">
        <f t="shared" si="0"/>
        <v>-323916</v>
      </c>
      <c r="G21" s="15">
        <f t="shared" si="0"/>
        <v>570083</v>
      </c>
      <c r="H21" s="15">
        <f t="shared" si="0"/>
        <v>2616084</v>
      </c>
      <c r="I21" s="15">
        <f t="shared" si="0"/>
        <v>2716083</v>
      </c>
      <c r="J21" s="15">
        <f t="shared" si="0"/>
        <v>2822090</v>
      </c>
      <c r="K21" s="15">
        <f t="shared" si="0"/>
        <v>3513405</v>
      </c>
      <c r="L21" s="15">
        <f t="shared" si="0"/>
        <v>2414581</v>
      </c>
      <c r="M21" s="15">
        <f t="shared" si="0"/>
        <v>540000</v>
      </c>
      <c r="N21" s="15">
        <f t="shared" si="0"/>
        <v>560000</v>
      </c>
      <c r="O21" s="15">
        <f t="shared" si="0"/>
        <v>4540000</v>
      </c>
      <c r="P21" s="15">
        <f t="shared" si="0"/>
        <v>540000</v>
      </c>
      <c r="Q21" s="15">
        <f t="shared" si="0"/>
        <v>540000</v>
      </c>
      <c r="R21" s="15">
        <f t="shared" si="0"/>
        <v>0</v>
      </c>
      <c r="S21" s="15">
        <f t="shared" si="0"/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s="22" customFormat="1" ht="30" customHeight="1">
      <c r="A22" s="67" t="s">
        <v>17</v>
      </c>
      <c r="B22" s="19" t="s">
        <v>48</v>
      </c>
      <c r="C22" s="15">
        <f aca="true" t="shared" si="1" ref="C22:S22">C23-C38</f>
        <v>3413350</v>
      </c>
      <c r="D22" s="15">
        <f t="shared" si="1"/>
        <v>9680897</v>
      </c>
      <c r="E22" s="15">
        <f t="shared" si="1"/>
        <v>12700000</v>
      </c>
      <c r="F22" s="15">
        <f t="shared" si="1"/>
        <v>323916</v>
      </c>
      <c r="G22" s="15">
        <f t="shared" si="1"/>
        <v>-570083</v>
      </c>
      <c r="H22" s="15">
        <f t="shared" si="1"/>
        <v>-2616084</v>
      </c>
      <c r="I22" s="15">
        <f t="shared" si="1"/>
        <v>-2716083</v>
      </c>
      <c r="J22" s="15">
        <f t="shared" si="1"/>
        <v>-2822090</v>
      </c>
      <c r="K22" s="15">
        <f t="shared" si="1"/>
        <v>-3513405</v>
      </c>
      <c r="L22" s="15">
        <f t="shared" si="1"/>
        <v>-2414581</v>
      </c>
      <c r="M22" s="15">
        <f t="shared" si="1"/>
        <v>-540000</v>
      </c>
      <c r="N22" s="15">
        <f t="shared" si="1"/>
        <v>-540000</v>
      </c>
      <c r="O22" s="79">
        <f t="shared" si="1"/>
        <v>-4540000</v>
      </c>
      <c r="P22" s="15">
        <f t="shared" si="1"/>
        <v>-540000</v>
      </c>
      <c r="Q22" s="15">
        <f t="shared" si="1"/>
        <v>-540000</v>
      </c>
      <c r="R22" s="15">
        <f t="shared" si="1"/>
        <v>0</v>
      </c>
      <c r="S22" s="15">
        <f t="shared" si="1"/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s="22" customFormat="1" ht="30" customHeight="1">
      <c r="A23" s="67" t="s">
        <v>18</v>
      </c>
      <c r="B23" s="19" t="s">
        <v>49</v>
      </c>
      <c r="C23" s="15">
        <f aca="true" t="shared" si="2" ref="C23:S23">C24+C27+C28+C30+C32+C34+C35</f>
        <v>4479371</v>
      </c>
      <c r="D23" s="15">
        <f>SUM(D24,D27,D32,D35)</f>
        <v>13416177</v>
      </c>
      <c r="E23" s="15">
        <f>E24+E27+E28+E30+E32+E34+E35</f>
        <v>14911800</v>
      </c>
      <c r="F23" s="15">
        <f t="shared" si="2"/>
        <v>1500000</v>
      </c>
      <c r="G23" s="15">
        <f t="shared" si="2"/>
        <v>1500000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0</v>
      </c>
      <c r="R23" s="15">
        <f t="shared" si="2"/>
        <v>0</v>
      </c>
      <c r="S23" s="15">
        <f t="shared" si="2"/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</row>
    <row r="24" spans="1:108" s="14" customFormat="1" ht="30" customHeight="1">
      <c r="A24" s="65" t="s">
        <v>19</v>
      </c>
      <c r="B24" s="18" t="s">
        <v>120</v>
      </c>
      <c r="C24" s="17">
        <v>2000000</v>
      </c>
      <c r="D24" s="17">
        <v>6250000</v>
      </c>
      <c r="E24" s="17">
        <v>5400000</v>
      </c>
      <c r="F24" s="17"/>
      <c r="G24" s="17"/>
      <c r="H24" s="17"/>
      <c r="I24" s="17"/>
      <c r="J24" s="17"/>
      <c r="K24" s="17"/>
      <c r="L24" s="17"/>
      <c r="M24" s="71"/>
      <c r="N24" s="71"/>
      <c r="O24" s="71"/>
      <c r="P24" s="71"/>
      <c r="Q24" s="71"/>
      <c r="R24" s="71"/>
      <c r="S24" s="7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spans="1:108" s="14" customFormat="1" ht="51.75" customHeight="1">
      <c r="A25" s="65" t="s">
        <v>20</v>
      </c>
      <c r="B25" s="49" t="s">
        <v>121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1"/>
      <c r="N25" s="71"/>
      <c r="O25" s="71"/>
      <c r="P25" s="71"/>
      <c r="Q25" s="71"/>
      <c r="R25" s="71"/>
      <c r="S25" s="7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</row>
    <row r="26" spans="1:108" s="14" customFormat="1" ht="51.75" customHeight="1">
      <c r="A26" s="65" t="s">
        <v>21</v>
      </c>
      <c r="B26" s="49" t="s">
        <v>122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71"/>
      <c r="N26" s="71"/>
      <c r="O26" s="71"/>
      <c r="P26" s="71"/>
      <c r="Q26" s="71"/>
      <c r="R26" s="71"/>
      <c r="S26" s="7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</row>
    <row r="27" spans="1:108" s="14" customFormat="1" ht="30" customHeight="1">
      <c r="A27" s="65" t="s">
        <v>22</v>
      </c>
      <c r="B27" s="18" t="s">
        <v>123</v>
      </c>
      <c r="C27" s="17"/>
      <c r="D27" s="17">
        <v>200000</v>
      </c>
      <c r="E27" s="17"/>
      <c r="F27" s="17">
        <v>1500000</v>
      </c>
      <c r="G27" s="17">
        <v>1500000</v>
      </c>
      <c r="H27" s="17"/>
      <c r="I27" s="17"/>
      <c r="J27" s="17"/>
      <c r="K27" s="17"/>
      <c r="L27" s="17"/>
      <c r="M27" s="71"/>
      <c r="N27" s="71"/>
      <c r="O27" s="71"/>
      <c r="P27" s="71"/>
      <c r="Q27" s="71"/>
      <c r="R27" s="71"/>
      <c r="S27" s="7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</row>
    <row r="28" spans="1:108" s="14" customFormat="1" ht="30" customHeight="1">
      <c r="A28" s="65" t="s">
        <v>23</v>
      </c>
      <c r="B28" s="18" t="s">
        <v>124</v>
      </c>
      <c r="C28" s="17"/>
      <c r="D28" s="17" t="s">
        <v>151</v>
      </c>
      <c r="E28" s="17"/>
      <c r="F28" s="17"/>
      <c r="G28" s="17"/>
      <c r="H28" s="17"/>
      <c r="I28" s="17"/>
      <c r="J28" s="17"/>
      <c r="K28" s="17"/>
      <c r="L28" s="17"/>
      <c r="M28" s="71"/>
      <c r="N28" s="71"/>
      <c r="O28" s="71"/>
      <c r="P28" s="71"/>
      <c r="Q28" s="71"/>
      <c r="R28" s="71"/>
      <c r="S28" s="7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</row>
    <row r="29" spans="1:108" s="14" customFormat="1" ht="30" customHeight="1">
      <c r="A29" s="65" t="s">
        <v>24</v>
      </c>
      <c r="B29" s="18" t="s">
        <v>125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71"/>
      <c r="N29" s="71"/>
      <c r="O29" s="71"/>
      <c r="P29" s="71"/>
      <c r="Q29" s="71"/>
      <c r="R29" s="71"/>
      <c r="S29" s="7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</row>
    <row r="30" spans="1:108" s="14" customFormat="1" ht="30" customHeight="1">
      <c r="A30" s="65" t="s">
        <v>25</v>
      </c>
      <c r="B30" s="18" t="s">
        <v>126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71"/>
      <c r="N30" s="71"/>
      <c r="O30" s="71"/>
      <c r="P30" s="71"/>
      <c r="Q30" s="71"/>
      <c r="R30" s="71"/>
      <c r="S30" s="7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</row>
    <row r="31" spans="1:108" s="14" customFormat="1" ht="54.75" customHeight="1">
      <c r="A31" s="65" t="s">
        <v>26</v>
      </c>
      <c r="B31" s="49" t="s">
        <v>127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1"/>
      <c r="N31" s="71"/>
      <c r="O31" s="71"/>
      <c r="P31" s="71"/>
      <c r="Q31" s="71"/>
      <c r="R31" s="71"/>
      <c r="S31" s="7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s="14" customFormat="1" ht="30" customHeight="1">
      <c r="A32" s="65" t="s">
        <v>27</v>
      </c>
      <c r="B32" s="18" t="s">
        <v>128</v>
      </c>
      <c r="C32" s="17">
        <v>1400000</v>
      </c>
      <c r="D32" s="17">
        <v>4700000</v>
      </c>
      <c r="E32" s="17">
        <v>7300000</v>
      </c>
      <c r="F32" s="17"/>
      <c r="G32" s="17"/>
      <c r="H32" s="17"/>
      <c r="I32" s="17"/>
      <c r="J32" s="17"/>
      <c r="K32" s="17"/>
      <c r="L32" s="17"/>
      <c r="M32" s="71"/>
      <c r="N32" s="71"/>
      <c r="O32" s="71"/>
      <c r="P32" s="71"/>
      <c r="Q32" s="71"/>
      <c r="R32" s="71"/>
      <c r="S32" s="7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</row>
    <row r="33" spans="1:108" s="14" customFormat="1" ht="54.75" customHeight="1">
      <c r="A33" s="65" t="s">
        <v>28</v>
      </c>
      <c r="B33" s="49" t="s">
        <v>129</v>
      </c>
      <c r="C33" s="17">
        <v>1400000</v>
      </c>
      <c r="D33" s="17">
        <v>4700000</v>
      </c>
      <c r="E33" s="17">
        <v>7300000</v>
      </c>
      <c r="F33" s="17"/>
      <c r="G33" s="17"/>
      <c r="H33" s="17"/>
      <c r="I33" s="17"/>
      <c r="J33" s="17"/>
      <c r="K33" s="17"/>
      <c r="L33" s="17"/>
      <c r="M33" s="71"/>
      <c r="N33" s="71"/>
      <c r="O33" s="71"/>
      <c r="P33" s="71"/>
      <c r="Q33" s="71"/>
      <c r="R33" s="71"/>
      <c r="S33" s="7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</row>
    <row r="34" spans="1:108" s="14" customFormat="1" ht="30" customHeight="1">
      <c r="A34" s="65" t="s">
        <v>29</v>
      </c>
      <c r="B34" s="18" t="s">
        <v>130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71"/>
      <c r="N34" s="71"/>
      <c r="O34" s="71"/>
      <c r="P34" s="71"/>
      <c r="Q34" s="71"/>
      <c r="R34" s="71"/>
      <c r="S34" s="7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</row>
    <row r="35" spans="1:108" s="14" customFormat="1" ht="30" customHeight="1">
      <c r="A35" s="65" t="s">
        <v>30</v>
      </c>
      <c r="B35" s="18" t="s">
        <v>131</v>
      </c>
      <c r="C35" s="17">
        <v>1079371</v>
      </c>
      <c r="D35" s="17">
        <v>2266177</v>
      </c>
      <c r="E35" s="17">
        <v>2211800</v>
      </c>
      <c r="F35" s="17"/>
      <c r="G35" s="17"/>
      <c r="H35" s="17"/>
      <c r="I35" s="17"/>
      <c r="J35" s="17"/>
      <c r="K35" s="17"/>
      <c r="L35" s="17"/>
      <c r="M35" s="71"/>
      <c r="N35" s="71"/>
      <c r="O35" s="71"/>
      <c r="P35" s="71"/>
      <c r="Q35" s="71"/>
      <c r="R35" s="71"/>
      <c r="S35" s="7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</row>
    <row r="36" spans="1:108" s="14" customFormat="1" ht="14.25" customHeight="1">
      <c r="A36" s="65"/>
      <c r="B36" s="18"/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  <c r="H36" s="7" t="s">
        <v>9</v>
      </c>
      <c r="I36" s="7" t="s">
        <v>100</v>
      </c>
      <c r="J36" s="7" t="s">
        <v>101</v>
      </c>
      <c r="K36" s="7" t="s">
        <v>102</v>
      </c>
      <c r="L36" s="7" t="s">
        <v>103</v>
      </c>
      <c r="M36" s="77" t="s">
        <v>158</v>
      </c>
      <c r="N36" s="77" t="s">
        <v>159</v>
      </c>
      <c r="O36" s="77" t="s">
        <v>160</v>
      </c>
      <c r="P36" s="77" t="s">
        <v>161</v>
      </c>
      <c r="Q36" s="77" t="s">
        <v>162</v>
      </c>
      <c r="R36" s="77" t="s">
        <v>163</v>
      </c>
      <c r="S36" s="77" t="s">
        <v>164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</row>
    <row r="37" spans="1:108" s="14" customFormat="1" ht="30" customHeight="1">
      <c r="A37" s="65" t="s">
        <v>31</v>
      </c>
      <c r="B37" s="18" t="s">
        <v>132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71"/>
      <c r="N37" s="71"/>
      <c r="O37" s="71"/>
      <c r="P37" s="71"/>
      <c r="Q37" s="71"/>
      <c r="R37" s="71"/>
      <c r="S37" s="7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22" customFormat="1" ht="30" customHeight="1">
      <c r="A38" s="67" t="s">
        <v>32</v>
      </c>
      <c r="B38" s="19" t="s">
        <v>133</v>
      </c>
      <c r="C38" s="15">
        <f aca="true" t="shared" si="3" ref="C38:S38">C39+C42+C46</f>
        <v>1066021</v>
      </c>
      <c r="D38" s="15">
        <f t="shared" si="3"/>
        <v>3735280</v>
      </c>
      <c r="E38" s="15">
        <f>E39+E42+E46</f>
        <v>2211800</v>
      </c>
      <c r="F38" s="15">
        <f t="shared" si="3"/>
        <v>1176084</v>
      </c>
      <c r="G38" s="15">
        <f t="shared" si="3"/>
        <v>2070083</v>
      </c>
      <c r="H38" s="15">
        <f t="shared" si="3"/>
        <v>2616084</v>
      </c>
      <c r="I38" s="15">
        <f t="shared" si="3"/>
        <v>2716083</v>
      </c>
      <c r="J38" s="15">
        <f t="shared" si="3"/>
        <v>2822090</v>
      </c>
      <c r="K38" s="15">
        <f t="shared" si="3"/>
        <v>3513405</v>
      </c>
      <c r="L38" s="15">
        <f t="shared" si="3"/>
        <v>2414581</v>
      </c>
      <c r="M38" s="15">
        <f t="shared" si="3"/>
        <v>540000</v>
      </c>
      <c r="N38" s="15">
        <f t="shared" si="3"/>
        <v>540000</v>
      </c>
      <c r="O38" s="15">
        <f t="shared" si="3"/>
        <v>4540000</v>
      </c>
      <c r="P38" s="15">
        <f t="shared" si="3"/>
        <v>540000</v>
      </c>
      <c r="Q38" s="15">
        <f t="shared" si="3"/>
        <v>540000</v>
      </c>
      <c r="R38" s="15">
        <f t="shared" si="3"/>
        <v>0</v>
      </c>
      <c r="S38" s="15">
        <f t="shared" si="3"/>
        <v>0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</row>
    <row r="39" spans="1:108" s="14" customFormat="1" ht="30" customHeight="1">
      <c r="A39" s="65" t="s">
        <v>33</v>
      </c>
      <c r="B39" s="18" t="s">
        <v>134</v>
      </c>
      <c r="C39" s="17">
        <v>166021</v>
      </c>
      <c r="D39" s="17">
        <v>735280</v>
      </c>
      <c r="E39" s="60">
        <v>711800</v>
      </c>
      <c r="F39" s="60">
        <v>1176084</v>
      </c>
      <c r="G39" s="60">
        <v>1170083</v>
      </c>
      <c r="H39" s="60">
        <v>1716084</v>
      </c>
      <c r="I39" s="60">
        <v>1716083</v>
      </c>
      <c r="J39" s="60">
        <v>1722090</v>
      </c>
      <c r="K39" s="60">
        <v>1713405</v>
      </c>
      <c r="L39" s="60">
        <v>1614581</v>
      </c>
      <c r="M39" s="71">
        <v>540000</v>
      </c>
      <c r="N39" s="71">
        <v>540000</v>
      </c>
      <c r="O39" s="71">
        <v>540000</v>
      </c>
      <c r="P39" s="71">
        <v>540000</v>
      </c>
      <c r="Q39" s="71">
        <v>540000</v>
      </c>
      <c r="R39" s="71"/>
      <c r="S39" s="7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s="14" customFormat="1" ht="54.75" customHeight="1">
      <c r="A40" s="65" t="s">
        <v>34</v>
      </c>
      <c r="B40" s="49" t="s">
        <v>135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71"/>
      <c r="N40" s="71"/>
      <c r="O40" s="71"/>
      <c r="P40" s="71"/>
      <c r="Q40" s="71"/>
      <c r="R40" s="71"/>
      <c r="S40" s="7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spans="1:108" s="14" customFormat="1" ht="54" customHeight="1">
      <c r="A41" s="65" t="s">
        <v>35</v>
      </c>
      <c r="B41" s="49" t="s">
        <v>136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71"/>
      <c r="N41" s="71"/>
      <c r="O41" s="71"/>
      <c r="P41" s="71"/>
      <c r="Q41" s="71"/>
      <c r="R41" s="71"/>
      <c r="S41" s="7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s="14" customFormat="1" ht="30" customHeight="1">
      <c r="A42" s="65" t="s">
        <v>36</v>
      </c>
      <c r="B42" s="18" t="s">
        <v>137</v>
      </c>
      <c r="C42" s="17">
        <v>900000</v>
      </c>
      <c r="D42" s="17">
        <v>3000000</v>
      </c>
      <c r="E42" s="17"/>
      <c r="F42" s="17"/>
      <c r="G42" s="17"/>
      <c r="H42" s="17"/>
      <c r="I42" s="17"/>
      <c r="J42" s="17"/>
      <c r="K42" s="17"/>
      <c r="L42" s="17"/>
      <c r="M42" s="71"/>
      <c r="N42" s="71"/>
      <c r="O42" s="71"/>
      <c r="P42" s="71"/>
      <c r="Q42" s="71"/>
      <c r="R42" s="71"/>
      <c r="S42" s="7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</row>
    <row r="43" spans="1:108" s="14" customFormat="1" ht="30" customHeight="1">
      <c r="A43" s="65" t="s">
        <v>37</v>
      </c>
      <c r="B43" s="59" t="s">
        <v>138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71"/>
      <c r="N43" s="71"/>
      <c r="O43" s="71"/>
      <c r="P43" s="71"/>
      <c r="Q43" s="71"/>
      <c r="R43" s="71"/>
      <c r="S43" s="7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s="14" customFormat="1" ht="30" customHeight="1">
      <c r="A44" s="65" t="s">
        <v>38</v>
      </c>
      <c r="B44" s="59" t="s">
        <v>139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71"/>
      <c r="N44" s="71"/>
      <c r="O44" s="71"/>
      <c r="P44" s="71"/>
      <c r="Q44" s="71"/>
      <c r="R44" s="71"/>
      <c r="S44" s="7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  <row r="45" spans="1:108" s="14" customFormat="1" ht="54.75" customHeight="1">
      <c r="A45" s="65" t="s">
        <v>39</v>
      </c>
      <c r="B45" s="49" t="s">
        <v>140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71"/>
      <c r="N45" s="71"/>
      <c r="O45" s="71"/>
      <c r="P45" s="71"/>
      <c r="Q45" s="71"/>
      <c r="R45" s="71"/>
      <c r="S45" s="7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</row>
    <row r="46" spans="1:108" s="14" customFormat="1" ht="30" customHeight="1">
      <c r="A46" s="65" t="s">
        <v>40</v>
      </c>
      <c r="B46" s="18" t="s">
        <v>141</v>
      </c>
      <c r="C46" s="17"/>
      <c r="D46" s="17"/>
      <c r="E46" s="17">
        <f>SUM(E47)</f>
        <v>1500000</v>
      </c>
      <c r="F46" s="17">
        <f>SUM(F47)</f>
        <v>0</v>
      </c>
      <c r="G46" s="17">
        <f aca="true" t="shared" si="4" ref="G46:S46">SUM(G47)</f>
        <v>900000</v>
      </c>
      <c r="H46" s="17">
        <f t="shared" si="4"/>
        <v>900000</v>
      </c>
      <c r="I46" s="17">
        <f t="shared" si="4"/>
        <v>1000000</v>
      </c>
      <c r="J46" s="17">
        <f t="shared" si="4"/>
        <v>1100000</v>
      </c>
      <c r="K46" s="17">
        <f t="shared" si="4"/>
        <v>1800000</v>
      </c>
      <c r="L46" s="17">
        <f t="shared" si="4"/>
        <v>800000</v>
      </c>
      <c r="M46" s="17">
        <f t="shared" si="4"/>
        <v>0</v>
      </c>
      <c r="N46" s="17">
        <f t="shared" si="4"/>
        <v>0</v>
      </c>
      <c r="O46" s="17">
        <f t="shared" si="4"/>
        <v>4000000</v>
      </c>
      <c r="P46" s="17">
        <f t="shared" si="4"/>
        <v>0</v>
      </c>
      <c r="Q46" s="17">
        <f t="shared" si="4"/>
        <v>0</v>
      </c>
      <c r="R46" s="17">
        <f t="shared" si="4"/>
        <v>0</v>
      </c>
      <c r="S46" s="17">
        <f t="shared" si="4"/>
        <v>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08" s="14" customFormat="1" ht="54.75" customHeight="1">
      <c r="A47" s="65" t="s">
        <v>41</v>
      </c>
      <c r="B47" s="49" t="s">
        <v>142</v>
      </c>
      <c r="C47" s="17"/>
      <c r="D47" s="17"/>
      <c r="E47" s="17">
        <v>1500000</v>
      </c>
      <c r="F47" s="17"/>
      <c r="G47" s="17">
        <v>900000</v>
      </c>
      <c r="H47" s="17">
        <v>900000</v>
      </c>
      <c r="I47" s="17">
        <v>1000000</v>
      </c>
      <c r="J47" s="17">
        <v>1100000</v>
      </c>
      <c r="K47" s="17">
        <v>1800000</v>
      </c>
      <c r="L47" s="17">
        <v>800000</v>
      </c>
      <c r="M47" s="71"/>
      <c r="N47" s="71"/>
      <c r="O47" s="71">
        <v>4000000</v>
      </c>
      <c r="P47" s="71"/>
      <c r="Q47" s="71"/>
      <c r="R47" s="71"/>
      <c r="S47" s="7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</row>
    <row r="48" spans="1:108" s="14" customFormat="1" ht="54" customHeight="1">
      <c r="A48" s="65" t="s">
        <v>42</v>
      </c>
      <c r="B48" s="49" t="s">
        <v>143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71"/>
      <c r="N48" s="71"/>
      <c r="O48" s="71"/>
      <c r="P48" s="71"/>
      <c r="Q48" s="71"/>
      <c r="R48" s="71"/>
      <c r="S48" s="7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</row>
    <row r="49" spans="1:108" s="22" customFormat="1" ht="33.75" customHeight="1">
      <c r="A49" s="67" t="s">
        <v>76</v>
      </c>
      <c r="B49" s="19" t="s">
        <v>106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2"/>
      <c r="N49" s="72"/>
      <c r="O49" s="72"/>
      <c r="P49" s="72"/>
      <c r="Q49" s="72"/>
      <c r="R49" s="72"/>
      <c r="S49" s="72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</row>
    <row r="50" spans="1:108" s="22" customFormat="1" ht="30" customHeight="1">
      <c r="A50" s="67" t="s">
        <v>77</v>
      </c>
      <c r="B50" s="19" t="s">
        <v>66</v>
      </c>
      <c r="C50" s="15">
        <f aca="true" t="shared" si="5" ref="C50:S50">C51+C52+C53+C54+C55+C59</f>
        <v>4727312</v>
      </c>
      <c r="D50" s="15">
        <f t="shared" si="5"/>
        <v>13540210</v>
      </c>
      <c r="E50" s="15">
        <f t="shared" si="5"/>
        <v>24028410</v>
      </c>
      <c r="F50" s="15">
        <f t="shared" si="5"/>
        <v>22852326</v>
      </c>
      <c r="G50" s="15">
        <f t="shared" si="5"/>
        <v>20782243</v>
      </c>
      <c r="H50" s="15">
        <f t="shared" si="5"/>
        <v>18166159</v>
      </c>
      <c r="I50" s="15">
        <f t="shared" si="5"/>
        <v>15450076</v>
      </c>
      <c r="J50" s="15">
        <f t="shared" si="5"/>
        <v>12627986</v>
      </c>
      <c r="K50" s="15">
        <f t="shared" si="5"/>
        <v>9114581</v>
      </c>
      <c r="L50" s="15">
        <f t="shared" si="5"/>
        <v>6700000</v>
      </c>
      <c r="M50" s="15">
        <f t="shared" si="5"/>
        <v>6160000</v>
      </c>
      <c r="N50" s="15">
        <f t="shared" si="5"/>
        <v>5620000</v>
      </c>
      <c r="O50" s="15">
        <f t="shared" si="5"/>
        <v>1080000</v>
      </c>
      <c r="P50" s="15">
        <f t="shared" si="5"/>
        <v>540000</v>
      </c>
      <c r="Q50" s="15">
        <f t="shared" si="5"/>
        <v>0</v>
      </c>
      <c r="R50" s="15">
        <f t="shared" si="5"/>
        <v>0</v>
      </c>
      <c r="S50" s="15">
        <f t="shared" si="5"/>
        <v>0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</row>
    <row r="51" spans="1:108" s="14" customFormat="1" ht="30" customHeight="1">
      <c r="A51" s="65" t="s">
        <v>78</v>
      </c>
      <c r="B51" s="18" t="s">
        <v>67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71"/>
      <c r="N51" s="71"/>
      <c r="O51" s="71"/>
      <c r="P51" s="71"/>
      <c r="Q51" s="71"/>
      <c r="R51" s="71"/>
      <c r="S51" s="7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</row>
    <row r="52" spans="1:108" s="14" customFormat="1" ht="30" customHeight="1">
      <c r="A52" s="65" t="s">
        <v>79</v>
      </c>
      <c r="B52" s="18" t="s">
        <v>68</v>
      </c>
      <c r="C52" s="17">
        <v>3325490</v>
      </c>
      <c r="D52" s="17">
        <v>8840210</v>
      </c>
      <c r="E52" s="17">
        <v>13528410</v>
      </c>
      <c r="F52" s="17">
        <f aca="true" t="shared" si="6" ref="F52:S52">E52-F39</f>
        <v>12352326</v>
      </c>
      <c r="G52" s="17">
        <f t="shared" si="6"/>
        <v>11182243</v>
      </c>
      <c r="H52" s="17">
        <f t="shared" si="6"/>
        <v>9466159</v>
      </c>
      <c r="I52" s="17">
        <f t="shared" si="6"/>
        <v>7750076</v>
      </c>
      <c r="J52" s="17">
        <f t="shared" si="6"/>
        <v>6027986</v>
      </c>
      <c r="K52" s="17">
        <f t="shared" si="6"/>
        <v>4314581</v>
      </c>
      <c r="L52" s="17">
        <f t="shared" si="6"/>
        <v>2700000</v>
      </c>
      <c r="M52" s="17">
        <f t="shared" si="6"/>
        <v>2160000</v>
      </c>
      <c r="N52" s="17">
        <f t="shared" si="6"/>
        <v>1620000</v>
      </c>
      <c r="O52" s="17">
        <f t="shared" si="6"/>
        <v>1080000</v>
      </c>
      <c r="P52" s="17">
        <f t="shared" si="6"/>
        <v>540000</v>
      </c>
      <c r="Q52" s="17">
        <f t="shared" si="6"/>
        <v>0</v>
      </c>
      <c r="R52" s="17">
        <f t="shared" si="6"/>
        <v>0</v>
      </c>
      <c r="S52" s="17">
        <f t="shared" si="6"/>
        <v>0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</row>
    <row r="53" spans="1:108" s="14" customFormat="1" ht="30" customHeight="1">
      <c r="A53" s="65" t="s">
        <v>80</v>
      </c>
      <c r="B53" s="18" t="s">
        <v>69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71"/>
      <c r="N53" s="71"/>
      <c r="O53" s="71"/>
      <c r="P53" s="71"/>
      <c r="Q53" s="71"/>
      <c r="R53" s="71"/>
      <c r="S53" s="7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</row>
    <row r="54" spans="1:108" s="14" customFormat="1" ht="30" customHeight="1">
      <c r="A54" s="65" t="s">
        <v>81</v>
      </c>
      <c r="B54" s="18" t="s">
        <v>70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71"/>
      <c r="N54" s="71"/>
      <c r="O54" s="71"/>
      <c r="P54" s="71"/>
      <c r="Q54" s="71"/>
      <c r="R54" s="71"/>
      <c r="S54" s="7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</row>
    <row r="55" spans="1:108" s="14" customFormat="1" ht="30" customHeight="1">
      <c r="A55" s="65" t="s">
        <v>82</v>
      </c>
      <c r="B55" s="18" t="s">
        <v>71</v>
      </c>
      <c r="C55" s="17">
        <f aca="true" t="shared" si="7" ref="C55:S55">C56+C57</f>
        <v>1822</v>
      </c>
      <c r="D55" s="17">
        <f t="shared" si="7"/>
        <v>0</v>
      </c>
      <c r="E55" s="17">
        <f t="shared" si="7"/>
        <v>0</v>
      </c>
      <c r="F55" s="17">
        <f t="shared" si="7"/>
        <v>0</v>
      </c>
      <c r="G55" s="17">
        <f t="shared" si="7"/>
        <v>0</v>
      </c>
      <c r="H55" s="17">
        <f t="shared" si="7"/>
        <v>0</v>
      </c>
      <c r="I55" s="17">
        <f t="shared" si="7"/>
        <v>0</v>
      </c>
      <c r="J55" s="17">
        <f t="shared" si="7"/>
        <v>0</v>
      </c>
      <c r="K55" s="17">
        <f t="shared" si="7"/>
        <v>0</v>
      </c>
      <c r="L55" s="17">
        <f t="shared" si="7"/>
        <v>0</v>
      </c>
      <c r="M55" s="17">
        <f t="shared" si="7"/>
        <v>0</v>
      </c>
      <c r="N55" s="17">
        <f t="shared" si="7"/>
        <v>0</v>
      </c>
      <c r="O55" s="17">
        <f t="shared" si="7"/>
        <v>0</v>
      </c>
      <c r="P55" s="17">
        <f t="shared" si="7"/>
        <v>0</v>
      </c>
      <c r="Q55" s="17">
        <f t="shared" si="7"/>
        <v>0</v>
      </c>
      <c r="R55" s="17">
        <f t="shared" si="7"/>
        <v>0</v>
      </c>
      <c r="S55" s="17">
        <f t="shared" si="7"/>
        <v>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</row>
    <row r="56" spans="1:108" s="14" customFormat="1" ht="30" customHeight="1">
      <c r="A56" s="65" t="s">
        <v>83</v>
      </c>
      <c r="B56" s="18" t="s">
        <v>144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71"/>
      <c r="N56" s="71"/>
      <c r="O56" s="71"/>
      <c r="P56" s="71"/>
      <c r="Q56" s="71"/>
      <c r="R56" s="71"/>
      <c r="S56" s="7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</row>
    <row r="57" spans="1:108" s="14" customFormat="1" ht="30" customHeight="1">
      <c r="A57" s="65" t="s">
        <v>84</v>
      </c>
      <c r="B57" s="18" t="s">
        <v>145</v>
      </c>
      <c r="C57" s="17">
        <v>1822</v>
      </c>
      <c r="D57" s="17"/>
      <c r="E57" s="17"/>
      <c r="F57" s="17"/>
      <c r="G57" s="17"/>
      <c r="H57" s="17"/>
      <c r="I57" s="17"/>
      <c r="J57" s="17"/>
      <c r="K57" s="17"/>
      <c r="L57" s="17"/>
      <c r="M57" s="71"/>
      <c r="N57" s="71"/>
      <c r="O57" s="71"/>
      <c r="P57" s="71"/>
      <c r="Q57" s="71"/>
      <c r="R57" s="71"/>
      <c r="S57" s="7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</row>
    <row r="58" spans="1:108" s="14" customFormat="1" ht="15.75" customHeight="1">
      <c r="A58" s="65"/>
      <c r="B58" s="18"/>
      <c r="C58" s="7" t="s">
        <v>4</v>
      </c>
      <c r="D58" s="7" t="s">
        <v>5</v>
      </c>
      <c r="E58" s="7" t="s">
        <v>6</v>
      </c>
      <c r="F58" s="7" t="s">
        <v>7</v>
      </c>
      <c r="G58" s="7" t="s">
        <v>8</v>
      </c>
      <c r="H58" s="7" t="s">
        <v>9</v>
      </c>
      <c r="I58" s="7" t="s">
        <v>100</v>
      </c>
      <c r="J58" s="7" t="s">
        <v>101</v>
      </c>
      <c r="K58" s="7" t="s">
        <v>102</v>
      </c>
      <c r="L58" s="7" t="s">
        <v>103</v>
      </c>
      <c r="M58" s="77" t="s">
        <v>158</v>
      </c>
      <c r="N58" s="77" t="s">
        <v>159</v>
      </c>
      <c r="O58" s="77" t="s">
        <v>160</v>
      </c>
      <c r="P58" s="77" t="s">
        <v>161</v>
      </c>
      <c r="Q58" s="77" t="s">
        <v>162</v>
      </c>
      <c r="R58" s="77" t="s">
        <v>163</v>
      </c>
      <c r="S58" s="77" t="s">
        <v>164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</row>
    <row r="59" spans="1:108" s="14" customFormat="1" ht="30.75" customHeight="1">
      <c r="A59" s="86" t="s">
        <v>85</v>
      </c>
      <c r="B59" s="23" t="s">
        <v>75</v>
      </c>
      <c r="C59" s="17">
        <f aca="true" t="shared" si="8" ref="C59:S59">C60+C61+C62</f>
        <v>1400000</v>
      </c>
      <c r="D59" s="17">
        <v>4700000</v>
      </c>
      <c r="E59" s="17">
        <f t="shared" si="8"/>
        <v>10500000</v>
      </c>
      <c r="F59" s="17">
        <f t="shared" si="8"/>
        <v>10500000</v>
      </c>
      <c r="G59" s="17">
        <f t="shared" si="8"/>
        <v>9600000</v>
      </c>
      <c r="H59" s="17">
        <f t="shared" si="8"/>
        <v>8700000</v>
      </c>
      <c r="I59" s="17">
        <f t="shared" si="8"/>
        <v>7700000</v>
      </c>
      <c r="J59" s="17">
        <f t="shared" si="8"/>
        <v>6600000</v>
      </c>
      <c r="K59" s="17">
        <f t="shared" si="8"/>
        <v>4800000</v>
      </c>
      <c r="L59" s="17">
        <f t="shared" si="8"/>
        <v>4000000</v>
      </c>
      <c r="M59" s="17">
        <f t="shared" si="8"/>
        <v>4000000</v>
      </c>
      <c r="N59" s="17">
        <f t="shared" si="8"/>
        <v>4000000</v>
      </c>
      <c r="O59" s="17">
        <f t="shared" si="8"/>
        <v>0</v>
      </c>
      <c r="P59" s="17">
        <f t="shared" si="8"/>
        <v>0</v>
      </c>
      <c r="Q59" s="17">
        <f t="shared" si="8"/>
        <v>0</v>
      </c>
      <c r="R59" s="17">
        <f t="shared" si="8"/>
        <v>0</v>
      </c>
      <c r="S59" s="17">
        <f t="shared" si="8"/>
        <v>0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</row>
    <row r="60" spans="1:108" s="14" customFormat="1" ht="17.25" customHeight="1">
      <c r="A60" s="86"/>
      <c r="B60" s="18" t="s">
        <v>86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71"/>
      <c r="N60" s="71"/>
      <c r="O60" s="71"/>
      <c r="P60" s="71"/>
      <c r="Q60" s="71"/>
      <c r="R60" s="71"/>
      <c r="S60" s="7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</row>
    <row r="61" spans="1:108" s="14" customFormat="1" ht="18" customHeight="1">
      <c r="A61" s="86"/>
      <c r="B61" s="18" t="s">
        <v>87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71"/>
      <c r="N61" s="71"/>
      <c r="O61" s="71"/>
      <c r="P61" s="71"/>
      <c r="Q61" s="71"/>
      <c r="R61" s="71"/>
      <c r="S61" s="7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</row>
    <row r="62" spans="1:108" s="14" customFormat="1" ht="18" customHeight="1">
      <c r="A62" s="86"/>
      <c r="B62" s="18" t="s">
        <v>88</v>
      </c>
      <c r="C62" s="17">
        <v>1400000</v>
      </c>
      <c r="D62" s="17">
        <v>4700000</v>
      </c>
      <c r="E62" s="17">
        <v>10500000</v>
      </c>
      <c r="F62" s="17">
        <v>10500000</v>
      </c>
      <c r="G62" s="17">
        <v>9600000</v>
      </c>
      <c r="H62" s="17">
        <v>8700000</v>
      </c>
      <c r="I62" s="17">
        <v>7700000</v>
      </c>
      <c r="J62" s="17">
        <v>6600000</v>
      </c>
      <c r="K62" s="17">
        <v>4800000</v>
      </c>
      <c r="L62" s="17">
        <v>4000000</v>
      </c>
      <c r="M62" s="71">
        <v>4000000</v>
      </c>
      <c r="N62" s="71">
        <v>4000000</v>
      </c>
      <c r="O62" s="71"/>
      <c r="P62" s="71"/>
      <c r="Q62" s="71"/>
      <c r="R62" s="71"/>
      <c r="S62" s="7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</row>
    <row r="63" spans="1:108" s="22" customFormat="1" ht="30" customHeight="1" thickBot="1">
      <c r="A63" s="67" t="s">
        <v>112</v>
      </c>
      <c r="B63" s="19" t="s">
        <v>154</v>
      </c>
      <c r="C63" s="24">
        <f aca="true" t="shared" si="9" ref="C63:K63">(C50/C17)</f>
        <v>0.10544701968215944</v>
      </c>
      <c r="D63" s="24">
        <f t="shared" si="9"/>
        <v>0.2633709243787052</v>
      </c>
      <c r="E63" s="24">
        <f>(E50/E17)</f>
        <v>0.5608071657740381</v>
      </c>
      <c r="F63" s="24">
        <f t="shared" si="9"/>
        <v>0.5320681257275902</v>
      </c>
      <c r="G63" s="24">
        <f>(G50/G17)</f>
        <v>0.47283952948671276</v>
      </c>
      <c r="H63" s="24">
        <f t="shared" si="9"/>
        <v>0.4072117817177453</v>
      </c>
      <c r="I63" s="24">
        <f t="shared" si="9"/>
        <v>0.3446216095645967</v>
      </c>
      <c r="J63" s="24">
        <f>(J50/J17)</f>
        <v>0.27987557624113474</v>
      </c>
      <c r="K63" s="24">
        <f t="shared" si="9"/>
        <v>0.19972786238632628</v>
      </c>
      <c r="L63" s="24">
        <f>(L50/L17)</f>
        <v>0.1456838443139813</v>
      </c>
      <c r="M63" s="24">
        <f aca="true" t="shared" si="10" ref="M63:S63">(M50/M17)</f>
        <v>0.13391304347826086</v>
      </c>
      <c r="N63" s="24">
        <f t="shared" si="10"/>
        <v>0.12164502164502164</v>
      </c>
      <c r="O63" s="24">
        <f t="shared" si="10"/>
        <v>0.023205844434894714</v>
      </c>
      <c r="P63" s="24">
        <f t="shared" si="10"/>
        <v>0.011602922217447357</v>
      </c>
      <c r="Q63" s="24">
        <f t="shared" si="10"/>
        <v>0</v>
      </c>
      <c r="R63" s="24">
        <f t="shared" si="10"/>
        <v>0</v>
      </c>
      <c r="S63" s="24">
        <f t="shared" si="10"/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0"/>
      <c r="AP63" s="20"/>
      <c r="AQ63" s="20"/>
      <c r="AR63" s="20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</row>
    <row r="64" spans="1:108" s="22" customFormat="1" ht="30" customHeight="1" thickBot="1">
      <c r="A64" s="67" t="s">
        <v>113</v>
      </c>
      <c r="B64" s="55" t="s">
        <v>155</v>
      </c>
      <c r="C64" s="24">
        <f aca="true" t="shared" si="11" ref="C64:S64">((C50-C59)/C17)</f>
        <v>0.07421873867277753</v>
      </c>
      <c r="D64" s="24">
        <f t="shared" si="11"/>
        <v>0.17195112035942375</v>
      </c>
      <c r="E64" s="24">
        <f t="shared" si="11"/>
        <v>0.3157441241234503</v>
      </c>
      <c r="F64" s="24">
        <f t="shared" si="11"/>
        <v>0.2875978114086147</v>
      </c>
      <c r="G64" s="24">
        <f t="shared" si="11"/>
        <v>0.2544194348380051</v>
      </c>
      <c r="H64" s="24">
        <f t="shared" si="11"/>
        <v>0.2121929832505303</v>
      </c>
      <c r="I64" s="24">
        <f t="shared" si="11"/>
        <v>0.172869289793005</v>
      </c>
      <c r="J64" s="24">
        <f t="shared" si="11"/>
        <v>0.1335989804964539</v>
      </c>
      <c r="K64" s="24">
        <f t="shared" si="11"/>
        <v>0.09454543661663196</v>
      </c>
      <c r="L64" s="24">
        <f t="shared" si="11"/>
        <v>0.05870841487279843</v>
      </c>
      <c r="M64" s="24">
        <f t="shared" si="11"/>
        <v>0.04695652173913043</v>
      </c>
      <c r="N64" s="24">
        <f t="shared" si="11"/>
        <v>0.03506493506493506</v>
      </c>
      <c r="O64" s="24">
        <f t="shared" si="11"/>
        <v>0.023205844434894714</v>
      </c>
      <c r="P64" s="24">
        <f t="shared" si="11"/>
        <v>0.011602922217447357</v>
      </c>
      <c r="Q64" s="24">
        <f t="shared" si="11"/>
        <v>0</v>
      </c>
      <c r="R64" s="24">
        <f t="shared" si="11"/>
        <v>0</v>
      </c>
      <c r="S64" s="24">
        <f t="shared" si="11"/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0"/>
      <c r="AP64" s="20"/>
      <c r="AQ64" s="20"/>
      <c r="AR64" s="20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</row>
    <row r="65" spans="1:108" s="22" customFormat="1" ht="30" customHeight="1">
      <c r="A65" s="67" t="s">
        <v>114</v>
      </c>
      <c r="B65" s="19" t="s">
        <v>90</v>
      </c>
      <c r="C65" s="15">
        <f aca="true" t="shared" si="12" ref="C65:H65">C66+C67+C68+C69+C70</f>
        <v>2054122</v>
      </c>
      <c r="D65" s="15">
        <f t="shared" si="12"/>
        <v>1938780</v>
      </c>
      <c r="E65" s="15">
        <f t="shared" si="12"/>
        <v>3859994</v>
      </c>
      <c r="F65" s="15">
        <f t="shared" si="12"/>
        <v>2896115</v>
      </c>
      <c r="G65" s="15">
        <f t="shared" si="12"/>
        <v>3673524.58</v>
      </c>
      <c r="H65" s="15">
        <f t="shared" si="12"/>
        <v>4303670</v>
      </c>
      <c r="I65" s="15">
        <f>I66+I67+I68+I69+I70</f>
        <v>4581207</v>
      </c>
      <c r="J65" s="15">
        <f>J66+J67+J68+J69+J70</f>
        <v>4549636</v>
      </c>
      <c r="K65" s="15">
        <f>K66+K67+K68+K69+K70</f>
        <v>5135897</v>
      </c>
      <c r="L65" s="15">
        <f>L66+L67+L68+L69+L70</f>
        <v>3919145</v>
      </c>
      <c r="M65" s="15">
        <f aca="true" t="shared" si="13" ref="M65:S65">M66+M67+M68+M69+M70</f>
        <v>1948147</v>
      </c>
      <c r="N65" s="15">
        <f t="shared" si="13"/>
        <v>1881178</v>
      </c>
      <c r="O65" s="15">
        <f t="shared" si="13"/>
        <v>5813715</v>
      </c>
      <c r="P65" s="15">
        <f t="shared" si="13"/>
        <v>1765499</v>
      </c>
      <c r="Q65" s="15">
        <f t="shared" si="13"/>
        <v>1679282</v>
      </c>
      <c r="R65" s="15">
        <f t="shared" si="13"/>
        <v>1080847</v>
      </c>
      <c r="S65" s="15">
        <f t="shared" si="13"/>
        <v>950863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</row>
    <row r="66" spans="1:108" s="14" customFormat="1" ht="20.25" customHeight="1">
      <c r="A66" s="65" t="s">
        <v>115</v>
      </c>
      <c r="B66" s="18" t="s">
        <v>91</v>
      </c>
      <c r="C66" s="17">
        <v>320930</v>
      </c>
      <c r="D66" s="17">
        <v>1058780</v>
      </c>
      <c r="E66" s="17">
        <v>1394560</v>
      </c>
      <c r="F66" s="17">
        <v>2262423</v>
      </c>
      <c r="G66" s="17">
        <v>1663824.58</v>
      </c>
      <c r="H66" s="17">
        <v>2180694</v>
      </c>
      <c r="I66" s="17">
        <v>2104467</v>
      </c>
      <c r="J66" s="17">
        <v>2016470</v>
      </c>
      <c r="K66" s="17">
        <v>1947149</v>
      </c>
      <c r="L66" s="17">
        <v>1774394</v>
      </c>
      <c r="M66" s="71">
        <v>647392</v>
      </c>
      <c r="N66" s="71">
        <v>624172</v>
      </c>
      <c r="O66" s="71">
        <v>600952</v>
      </c>
      <c r="P66" s="71">
        <v>577732</v>
      </c>
      <c r="Q66" s="71">
        <v>554512</v>
      </c>
      <c r="R66" s="71"/>
      <c r="S66" s="7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</row>
    <row r="67" spans="1:108" s="14" customFormat="1" ht="15.75" customHeight="1">
      <c r="A67" s="65" t="s">
        <v>116</v>
      </c>
      <c r="B67" s="18" t="s">
        <v>92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71"/>
      <c r="N67" s="71"/>
      <c r="O67" s="71"/>
      <c r="P67" s="71"/>
      <c r="Q67" s="71"/>
      <c r="R67" s="71"/>
      <c r="S67" s="7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</row>
    <row r="68" spans="1:108" s="14" customFormat="1" ht="30" customHeight="1">
      <c r="A68" s="65" t="s">
        <v>146</v>
      </c>
      <c r="B68" s="18" t="s">
        <v>93</v>
      </c>
      <c r="C68" s="17">
        <v>1733192</v>
      </c>
      <c r="D68" s="17">
        <v>880000</v>
      </c>
      <c r="E68" s="17">
        <v>965434</v>
      </c>
      <c r="F68" s="17">
        <v>633692</v>
      </c>
      <c r="G68" s="17">
        <v>1109700</v>
      </c>
      <c r="H68" s="17">
        <v>1222976</v>
      </c>
      <c r="I68" s="17">
        <v>1476740</v>
      </c>
      <c r="J68" s="17">
        <v>1433166</v>
      </c>
      <c r="K68" s="17">
        <v>1388748</v>
      </c>
      <c r="L68" s="17">
        <v>1344751</v>
      </c>
      <c r="M68" s="17">
        <v>1300755</v>
      </c>
      <c r="N68" s="17">
        <v>1257006</v>
      </c>
      <c r="O68" s="17">
        <v>1212763</v>
      </c>
      <c r="P68" s="17">
        <v>1187767</v>
      </c>
      <c r="Q68" s="17">
        <v>1124770</v>
      </c>
      <c r="R68" s="17">
        <v>1080847</v>
      </c>
      <c r="S68" s="76">
        <v>950863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</row>
    <row r="69" spans="1:108" s="14" customFormat="1" ht="30" customHeight="1">
      <c r="A69" s="65" t="s">
        <v>147</v>
      </c>
      <c r="B69" s="18" t="s">
        <v>94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71"/>
      <c r="N69" s="71"/>
      <c r="O69" s="71"/>
      <c r="P69" s="71"/>
      <c r="Q69" s="71"/>
      <c r="R69" s="71"/>
      <c r="S69" s="7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</row>
    <row r="70" spans="1:44" s="14" customFormat="1" ht="36.75" customHeight="1">
      <c r="A70" s="86" t="s">
        <v>148</v>
      </c>
      <c r="B70" s="18" t="s">
        <v>95</v>
      </c>
      <c r="C70" s="17">
        <f>C71+C72+C74</f>
        <v>0</v>
      </c>
      <c r="D70" s="17">
        <f>D71+D72+D74</f>
        <v>0</v>
      </c>
      <c r="E70" s="17">
        <f>E71+E72+E74</f>
        <v>1500000</v>
      </c>
      <c r="F70" s="17">
        <f>F71+F72+F74</f>
        <v>0</v>
      </c>
      <c r="G70" s="17">
        <f aca="true" t="shared" si="14" ref="G70:S70">SUM(G71:G74)</f>
        <v>900000</v>
      </c>
      <c r="H70" s="17">
        <f t="shared" si="14"/>
        <v>900000</v>
      </c>
      <c r="I70" s="17">
        <f t="shared" si="14"/>
        <v>1000000</v>
      </c>
      <c r="J70" s="17">
        <f t="shared" si="14"/>
        <v>1100000</v>
      </c>
      <c r="K70" s="17">
        <f t="shared" si="14"/>
        <v>1800000</v>
      </c>
      <c r="L70" s="17">
        <f t="shared" si="14"/>
        <v>800000</v>
      </c>
      <c r="M70" s="17">
        <f t="shared" si="14"/>
        <v>0</v>
      </c>
      <c r="N70" s="17">
        <f t="shared" si="14"/>
        <v>0</v>
      </c>
      <c r="O70" s="17">
        <f t="shared" si="14"/>
        <v>4000000</v>
      </c>
      <c r="P70" s="17">
        <f t="shared" si="14"/>
        <v>0</v>
      </c>
      <c r="Q70" s="17">
        <f t="shared" si="14"/>
        <v>0</v>
      </c>
      <c r="R70" s="17">
        <f t="shared" si="14"/>
        <v>0</v>
      </c>
      <c r="S70" s="17">
        <f t="shared" si="14"/>
        <v>0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s="14" customFormat="1" ht="14.25" customHeight="1">
      <c r="A71" s="86"/>
      <c r="B71" s="18" t="s">
        <v>96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73"/>
      <c r="N71" s="73"/>
      <c r="O71" s="73"/>
      <c r="P71" s="73"/>
      <c r="Q71" s="73"/>
      <c r="R71" s="73"/>
      <c r="S71" s="73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s="14" customFormat="1" ht="14.25" customHeight="1">
      <c r="A72" s="86"/>
      <c r="B72" s="18" t="s">
        <v>97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73"/>
      <c r="N72" s="73"/>
      <c r="O72" s="73"/>
      <c r="P72" s="73"/>
      <c r="Q72" s="73"/>
      <c r="R72" s="73"/>
      <c r="S72" s="73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s="14" customFormat="1" ht="14.25" customHeight="1">
      <c r="A73" s="86"/>
      <c r="B73" s="18" t="s">
        <v>98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73"/>
      <c r="N73" s="73"/>
      <c r="O73" s="73"/>
      <c r="P73" s="73"/>
      <c r="Q73" s="73"/>
      <c r="R73" s="73"/>
      <c r="S73" s="73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s="14" customFormat="1" ht="13.5" customHeight="1">
      <c r="A74" s="86"/>
      <c r="B74" s="14" t="s">
        <v>117</v>
      </c>
      <c r="C74" s="17"/>
      <c r="D74" s="17"/>
      <c r="E74" s="17">
        <v>1500000</v>
      </c>
      <c r="F74" s="17"/>
      <c r="G74" s="17">
        <v>900000</v>
      </c>
      <c r="H74" s="17">
        <v>900000</v>
      </c>
      <c r="I74" s="17">
        <v>1000000</v>
      </c>
      <c r="J74" s="17">
        <v>1100000</v>
      </c>
      <c r="K74" s="17">
        <v>1800000</v>
      </c>
      <c r="L74" s="17">
        <v>800000</v>
      </c>
      <c r="M74" s="73"/>
      <c r="N74" s="73"/>
      <c r="O74" s="73">
        <v>4000000</v>
      </c>
      <c r="P74" s="73"/>
      <c r="Q74" s="73"/>
      <c r="R74" s="73"/>
      <c r="S74" s="73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s="22" customFormat="1" ht="30" customHeight="1" thickBot="1">
      <c r="A75" s="67" t="s">
        <v>149</v>
      </c>
      <c r="B75" s="19" t="s">
        <v>153</v>
      </c>
      <c r="C75" s="24">
        <f aca="true" t="shared" si="15" ref="C75:S75">(C65/C17)</f>
        <v>0.04581907074539542</v>
      </c>
      <c r="D75" s="24">
        <f t="shared" si="15"/>
        <v>0.03771125268861753</v>
      </c>
      <c r="E75" s="24">
        <f>(E65/E17)</f>
        <v>0.09008970194219229</v>
      </c>
      <c r="F75" s="24">
        <f t="shared" si="15"/>
        <v>0.06742991850989523</v>
      </c>
      <c r="G75" s="24">
        <f>(G65/G17)</f>
        <v>0.08358037358937022</v>
      </c>
      <c r="H75" s="24">
        <f>(H65/H17)</f>
        <v>0.09647086809188497</v>
      </c>
      <c r="I75" s="24">
        <f t="shared" si="15"/>
        <v>0.10218609475374732</v>
      </c>
      <c r="J75" s="24">
        <f t="shared" si="15"/>
        <v>0.10083413120567376</v>
      </c>
      <c r="K75" s="24">
        <f>(K65/K17)</f>
        <v>0.11254293853401993</v>
      </c>
      <c r="L75" s="24">
        <f t="shared" si="15"/>
        <v>0.08521732985431615</v>
      </c>
      <c r="M75" s="24">
        <f t="shared" si="15"/>
        <v>0.04235102173913043</v>
      </c>
      <c r="N75" s="24">
        <f t="shared" si="15"/>
        <v>0.04071813852813853</v>
      </c>
      <c r="O75" s="24">
        <f t="shared" si="15"/>
        <v>0.1249186721100129</v>
      </c>
      <c r="P75" s="24">
        <f t="shared" si="15"/>
        <v>0.03793508809626128</v>
      </c>
      <c r="Q75" s="24">
        <f t="shared" si="15"/>
        <v>0.036005188679245285</v>
      </c>
      <c r="R75" s="24">
        <f t="shared" si="15"/>
        <v>0.022996744680851063</v>
      </c>
      <c r="S75" s="24">
        <f t="shared" si="15"/>
        <v>0.020018168421052633</v>
      </c>
      <c r="T75" s="27"/>
      <c r="U75" s="27"/>
      <c r="V75" s="27"/>
      <c r="W75" s="27"/>
      <c r="X75" s="27"/>
      <c r="Y75" s="27"/>
      <c r="Z75" s="27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s="22" customFormat="1" ht="30" customHeight="1" thickBot="1">
      <c r="A76" s="67" t="s">
        <v>150</v>
      </c>
      <c r="B76" s="55" t="s">
        <v>152</v>
      </c>
      <c r="C76" s="24">
        <f aca="true" t="shared" si="16" ref="C76:S76">((C65-C70)/C17)</f>
        <v>0.04581907074539542</v>
      </c>
      <c r="D76" s="24">
        <f t="shared" si="16"/>
        <v>0.03771125268861753</v>
      </c>
      <c r="E76" s="24">
        <f>((E65-E70)/E17)</f>
        <v>0.05508069599210832</v>
      </c>
      <c r="F76" s="24">
        <f t="shared" si="16"/>
        <v>0.06742991850989523</v>
      </c>
      <c r="G76" s="24">
        <f t="shared" si="16"/>
        <v>0.06310348971605388</v>
      </c>
      <c r="H76" s="24">
        <f t="shared" si="16"/>
        <v>0.07629650962975927</v>
      </c>
      <c r="I76" s="24">
        <f t="shared" si="16"/>
        <v>0.07988059867951464</v>
      </c>
      <c r="J76" s="24">
        <f t="shared" si="16"/>
        <v>0.07645469858156029</v>
      </c>
      <c r="K76" s="24">
        <f t="shared" si="16"/>
        <v>0.07309952887038457</v>
      </c>
      <c r="L76" s="24">
        <f t="shared" si="16"/>
        <v>0.06782224396607958</v>
      </c>
      <c r="M76" s="24">
        <f t="shared" si="16"/>
        <v>0.04235102173913043</v>
      </c>
      <c r="N76" s="24">
        <f t="shared" si="16"/>
        <v>0.04071813852813853</v>
      </c>
      <c r="O76" s="24">
        <f t="shared" si="16"/>
        <v>0.03897110012892136</v>
      </c>
      <c r="P76" s="24">
        <f t="shared" si="16"/>
        <v>0.03793508809626128</v>
      </c>
      <c r="Q76" s="24">
        <f t="shared" si="16"/>
        <v>0.036005188679245285</v>
      </c>
      <c r="R76" s="24">
        <f t="shared" si="16"/>
        <v>0.022996744680851063</v>
      </c>
      <c r="S76" s="24">
        <f t="shared" si="16"/>
        <v>0.020018168421052633</v>
      </c>
      <c r="T76" s="27"/>
      <c r="U76" s="27"/>
      <c r="V76" s="27"/>
      <c r="W76" s="27"/>
      <c r="X76" s="27"/>
      <c r="Y76" s="27"/>
      <c r="Z76" s="27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s="22" customFormat="1" ht="36" customHeight="1" hidden="1">
      <c r="A77" s="67" t="s">
        <v>114</v>
      </c>
      <c r="B77" s="56" t="s">
        <v>107</v>
      </c>
      <c r="C77" s="54">
        <f>SUM(C79:C80)</f>
        <v>0</v>
      </c>
      <c r="D77" s="54">
        <f aca="true" t="shared" si="17" ref="D77:L77">SUM(D79:D80)</f>
        <v>778287</v>
      </c>
      <c r="E77" s="54">
        <f t="shared" si="17"/>
        <v>1769517</v>
      </c>
      <c r="F77" s="54">
        <f t="shared" si="17"/>
        <v>1689508</v>
      </c>
      <c r="G77" s="54">
        <f t="shared" si="17"/>
        <v>1625683</v>
      </c>
      <c r="H77" s="54">
        <f t="shared" si="17"/>
        <v>1563928</v>
      </c>
      <c r="I77" s="54">
        <f t="shared" si="17"/>
        <v>1504245</v>
      </c>
      <c r="J77" s="54">
        <f t="shared" si="17"/>
        <v>1446633</v>
      </c>
      <c r="K77" s="54">
        <f t="shared" si="17"/>
        <v>1398991</v>
      </c>
      <c r="L77" s="54">
        <f t="shared" si="17"/>
        <v>1351348</v>
      </c>
      <c r="M77" s="74"/>
      <c r="N77" s="74"/>
      <c r="O77" s="74"/>
      <c r="P77" s="74"/>
      <c r="Q77" s="74"/>
      <c r="R77" s="74"/>
      <c r="S77" s="74"/>
      <c r="T77" s="27"/>
      <c r="U77" s="27"/>
      <c r="V77" s="27"/>
      <c r="W77" s="27"/>
      <c r="X77" s="27"/>
      <c r="Y77" s="27"/>
      <c r="Z77" s="27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s="22" customFormat="1" ht="18" customHeight="1" hidden="1">
      <c r="A78" s="67"/>
      <c r="B78" s="52" t="s">
        <v>108</v>
      </c>
      <c r="C78" s="53" t="s">
        <v>111</v>
      </c>
      <c r="D78" s="53" t="s">
        <v>111</v>
      </c>
      <c r="E78" s="53" t="s">
        <v>111</v>
      </c>
      <c r="F78" s="53" t="s">
        <v>111</v>
      </c>
      <c r="G78" s="53" t="s">
        <v>111</v>
      </c>
      <c r="H78" s="53" t="s">
        <v>111</v>
      </c>
      <c r="I78" s="53" t="s">
        <v>111</v>
      </c>
      <c r="J78" s="53" t="s">
        <v>111</v>
      </c>
      <c r="K78" s="53" t="s">
        <v>111</v>
      </c>
      <c r="L78" s="53" t="s">
        <v>111</v>
      </c>
      <c r="M78" s="74"/>
      <c r="N78" s="74"/>
      <c r="O78" s="74"/>
      <c r="P78" s="74"/>
      <c r="Q78" s="74"/>
      <c r="R78" s="74"/>
      <c r="S78" s="74"/>
      <c r="T78" s="27"/>
      <c r="U78" s="27"/>
      <c r="V78" s="27"/>
      <c r="W78" s="27"/>
      <c r="X78" s="27"/>
      <c r="Y78" s="27"/>
      <c r="Z78" s="27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s="22" customFormat="1" ht="18" customHeight="1" hidden="1">
      <c r="A79" s="67" t="s">
        <v>115</v>
      </c>
      <c r="B79" s="57" t="s">
        <v>109</v>
      </c>
      <c r="C79" s="54"/>
      <c r="D79" s="54"/>
      <c r="E79" s="54">
        <v>1035714</v>
      </c>
      <c r="F79" s="54">
        <v>1035714</v>
      </c>
      <c r="G79" s="54">
        <v>1035714</v>
      </c>
      <c r="H79" s="54">
        <v>1035714</v>
      </c>
      <c r="I79" s="54">
        <v>1035714</v>
      </c>
      <c r="J79" s="54">
        <v>1035714</v>
      </c>
      <c r="K79" s="54">
        <v>1035714</v>
      </c>
      <c r="L79" s="54">
        <v>1035714</v>
      </c>
      <c r="M79" s="74"/>
      <c r="N79" s="74"/>
      <c r="O79" s="74"/>
      <c r="P79" s="74"/>
      <c r="Q79" s="74"/>
      <c r="R79" s="74"/>
      <c r="S79" s="74"/>
      <c r="T79" s="27"/>
      <c r="U79" s="27"/>
      <c r="V79" s="27"/>
      <c r="W79" s="27"/>
      <c r="X79" s="27"/>
      <c r="Y79" s="27"/>
      <c r="Z79" s="27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s="22" customFormat="1" ht="18" customHeight="1" hidden="1">
      <c r="A80" s="67" t="s">
        <v>116</v>
      </c>
      <c r="B80" s="57" t="s">
        <v>110</v>
      </c>
      <c r="C80" s="54"/>
      <c r="D80" s="54">
        <v>778287</v>
      </c>
      <c r="E80" s="54">
        <v>733803</v>
      </c>
      <c r="F80" s="54">
        <v>653794</v>
      </c>
      <c r="G80" s="54">
        <v>589969</v>
      </c>
      <c r="H80" s="54">
        <v>528214</v>
      </c>
      <c r="I80" s="54">
        <v>468531</v>
      </c>
      <c r="J80" s="54">
        <v>410919</v>
      </c>
      <c r="K80" s="54">
        <v>363277</v>
      </c>
      <c r="L80" s="54">
        <v>315634</v>
      </c>
      <c r="M80" s="74"/>
      <c r="N80" s="74"/>
      <c r="O80" s="74"/>
      <c r="P80" s="74"/>
      <c r="Q80" s="74"/>
      <c r="R80" s="74"/>
      <c r="S80" s="74"/>
      <c r="T80" s="27"/>
      <c r="U80" s="27"/>
      <c r="V80" s="27"/>
      <c r="W80" s="27"/>
      <c r="X80" s="27"/>
      <c r="Y80" s="27"/>
      <c r="Z80" s="27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2:44" ht="12.75">
      <c r="B81" t="s">
        <v>105</v>
      </c>
      <c r="C81" s="4"/>
      <c r="D81" s="4"/>
      <c r="E81" s="4"/>
      <c r="F81" s="4"/>
      <c r="G81" s="4"/>
      <c r="H81" s="4"/>
      <c r="I81" s="4"/>
      <c r="J81" s="84"/>
      <c r="K81" s="84"/>
      <c r="L81" s="8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ht="12.75">
      <c r="C82" s="4"/>
      <c r="D82" s="4"/>
      <c r="E82" s="4"/>
      <c r="F82" s="4"/>
      <c r="G82" s="4"/>
      <c r="H82" s="4"/>
      <c r="I82" s="4"/>
      <c r="J82" s="85"/>
      <c r="K82" s="85"/>
      <c r="L82" s="8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ht="12.75">
      <c r="C83" s="4"/>
      <c r="D83" s="4"/>
      <c r="E83" s="4"/>
      <c r="F83" s="4"/>
      <c r="G83" s="4"/>
      <c r="H83" s="4"/>
      <c r="I83" s="4"/>
      <c r="J83" s="85"/>
      <c r="K83" s="85"/>
      <c r="L83" s="8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ht="12.75">
      <c r="C84" s="4"/>
      <c r="D84" s="4"/>
      <c r="E84" s="4"/>
      <c r="F84" s="4"/>
      <c r="G84" s="4"/>
      <c r="H84" s="4"/>
      <c r="I84" s="4"/>
      <c r="J84" s="85"/>
      <c r="K84" s="85"/>
      <c r="L84" s="8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ht="62.25" customHeight="1">
      <c r="C85" s="4"/>
      <c r="D85" s="4"/>
      <c r="E85" s="4"/>
      <c r="F85" s="4"/>
      <c r="G85" s="4"/>
      <c r="H85" s="4"/>
      <c r="I85" s="4"/>
      <c r="J85" s="85"/>
      <c r="K85" s="85"/>
      <c r="L85" s="8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ht="12.7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ht="12.7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ht="12.7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ht="12.7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ht="12.7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ht="12.7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ht="12.7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ht="12.7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ht="12.7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ht="12.7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ht="12.7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ht="12.7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ht="12.7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ht="12.7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ht="12.7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ht="12.7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ht="12.7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</sheetData>
  <mergeCells count="10">
    <mergeCell ref="J81:L85"/>
    <mergeCell ref="A59:A62"/>
    <mergeCell ref="A70:A74"/>
    <mergeCell ref="B14:B15"/>
    <mergeCell ref="A14:A15"/>
    <mergeCell ref="A13:L13"/>
    <mergeCell ref="A9:S9"/>
    <mergeCell ref="A10:S10"/>
    <mergeCell ref="A11:S11"/>
    <mergeCell ref="A12:S12"/>
  </mergeCells>
  <printOptions horizontalCentered="1"/>
  <pageMargins left="0.2" right="0.22" top="0.44" bottom="0.5905511811023623" header="0.37" footer="0.5118110236220472"/>
  <pageSetup fitToHeight="2" horizontalDpi="300" verticalDpi="300" orientation="landscape" paperSize="9" scale="48" r:id="rId1"/>
  <rowBreaks count="2" manualBreakCount="2">
    <brk id="35" max="18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1:H30"/>
  <sheetViews>
    <sheetView workbookViewId="0" topLeftCell="A7">
      <selection activeCell="H28" sqref="H28:H30"/>
    </sheetView>
  </sheetViews>
  <sheetFormatPr defaultColWidth="9.00390625" defaultRowHeight="12.75"/>
  <sheetData>
    <row r="21" spans="3:6" ht="12.75">
      <c r="C21">
        <v>4650000</v>
      </c>
      <c r="F21">
        <v>624750</v>
      </c>
    </row>
    <row r="22" spans="3:6" ht="12.75">
      <c r="C22">
        <v>1597500</v>
      </c>
      <c r="F22">
        <v>541021</v>
      </c>
    </row>
    <row r="23" spans="3:8" ht="12.75">
      <c r="C23">
        <f>SUM(C21:C22)</f>
        <v>6247500</v>
      </c>
      <c r="D23">
        <v>10</v>
      </c>
      <c r="F23">
        <f>SUM(F21:F22)</f>
        <v>1165771</v>
      </c>
      <c r="H23">
        <v>1597500</v>
      </c>
    </row>
    <row r="24" ht="12.75">
      <c r="H24">
        <v>4</v>
      </c>
    </row>
    <row r="25" ht="12.75">
      <c r="H25">
        <f>H23/H24</f>
        <v>399375</v>
      </c>
    </row>
    <row r="28" ht="12.75">
      <c r="H28">
        <v>4650000</v>
      </c>
    </row>
    <row r="29" ht="12.75">
      <c r="H29">
        <v>1597500</v>
      </c>
    </row>
    <row r="30" ht="12.75">
      <c r="H30">
        <v>200000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30"/>
  <sheetViews>
    <sheetView workbookViewId="0" topLeftCell="A1">
      <selection activeCell="A5" sqref="A5:N7"/>
    </sheetView>
  </sheetViews>
  <sheetFormatPr defaultColWidth="9.00390625" defaultRowHeight="12.75"/>
  <cols>
    <col min="1" max="1" width="4.125" style="0" customWidth="1"/>
    <col min="2" max="2" width="34.375" style="0" customWidth="1"/>
    <col min="3" max="13" width="8.125" style="0" bestFit="1" customWidth="1"/>
    <col min="15" max="15" width="12.75390625" style="0" customWidth="1"/>
  </cols>
  <sheetData>
    <row r="1" spans="1:10" ht="8.25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8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6.7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5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12.75">
      <c r="A5" s="91" t="s">
        <v>11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.75">
      <c r="A6" s="91" t="s">
        <v>118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2.75">
      <c r="A7" s="91" t="s">
        <v>119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1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N9" s="1" t="s">
        <v>104</v>
      </c>
    </row>
    <row r="10" spans="1:14" s="3" customFormat="1" ht="14.25">
      <c r="A10" s="93" t="s">
        <v>0</v>
      </c>
      <c r="B10" s="94" t="s">
        <v>1</v>
      </c>
      <c r="C10" s="36"/>
      <c r="D10" s="89" t="s">
        <v>10</v>
      </c>
      <c r="E10" s="90"/>
      <c r="F10" s="90"/>
      <c r="G10" s="90"/>
      <c r="H10" s="90"/>
      <c r="I10" s="90"/>
      <c r="J10" s="90"/>
      <c r="K10" s="37"/>
      <c r="L10" s="37"/>
      <c r="M10" s="37"/>
      <c r="N10" s="38"/>
    </row>
    <row r="11" spans="1:14" s="1" customFormat="1" ht="12.75">
      <c r="A11" s="93"/>
      <c r="B11" s="94"/>
      <c r="C11" s="36" t="s">
        <v>2</v>
      </c>
      <c r="D11" s="36" t="s">
        <v>3</v>
      </c>
      <c r="E11" s="36" t="s">
        <v>4</v>
      </c>
      <c r="F11" s="36" t="s">
        <v>5</v>
      </c>
      <c r="G11" s="36" t="s">
        <v>6</v>
      </c>
      <c r="H11" s="36" t="s">
        <v>7</v>
      </c>
      <c r="I11" s="36" t="s">
        <v>8</v>
      </c>
      <c r="J11" s="36" t="s">
        <v>9</v>
      </c>
      <c r="K11" s="36" t="s">
        <v>100</v>
      </c>
      <c r="L11" s="36" t="s">
        <v>101</v>
      </c>
      <c r="M11" s="36" t="s">
        <v>102</v>
      </c>
      <c r="N11" s="36" t="s">
        <v>103</v>
      </c>
    </row>
    <row r="12" spans="1:14" s="2" customFormat="1" ht="10.5" customHeight="1">
      <c r="A12" s="29">
        <v>1</v>
      </c>
      <c r="B12" s="30">
        <v>2</v>
      </c>
      <c r="C12" s="39">
        <v>4</v>
      </c>
      <c r="D12" s="39">
        <v>5</v>
      </c>
      <c r="E12" s="39">
        <v>6</v>
      </c>
      <c r="F12" s="39">
        <v>7</v>
      </c>
      <c r="G12" s="39">
        <v>8</v>
      </c>
      <c r="H12" s="39">
        <v>9</v>
      </c>
      <c r="I12" s="39">
        <v>10</v>
      </c>
      <c r="J12" s="39">
        <v>11</v>
      </c>
      <c r="K12" s="39">
        <v>12</v>
      </c>
      <c r="L12" s="39">
        <v>13</v>
      </c>
      <c r="M12" s="39">
        <v>14</v>
      </c>
      <c r="N12" s="39">
        <v>15</v>
      </c>
    </row>
    <row r="13" spans="1:110" s="22" customFormat="1" ht="19.5" customHeight="1">
      <c r="A13" s="34" t="s">
        <v>12</v>
      </c>
      <c r="B13" s="35" t="s">
        <v>43</v>
      </c>
      <c r="C13" s="40" t="e">
        <f>'w zł. '!#REF!/1000</f>
        <v>#REF!</v>
      </c>
      <c r="D13" s="40" t="e">
        <f>'w zł. '!#REF!/1000</f>
        <v>#REF!</v>
      </c>
      <c r="E13" s="46">
        <f>'w zł. '!C17/1000</f>
        <v>44831.158</v>
      </c>
      <c r="F13" s="40">
        <f>'w zł. '!D17/1000</f>
        <v>51411.18</v>
      </c>
      <c r="G13" s="40">
        <f>'w zł. '!E17/1000</f>
        <v>42846.118</v>
      </c>
      <c r="H13" s="40">
        <f>'w zł. '!F17/1000</f>
        <v>42950</v>
      </c>
      <c r="I13" s="40">
        <f>'w zł. '!G17/1000</f>
        <v>43952</v>
      </c>
      <c r="J13" s="40">
        <f>'w zł. '!H17/1000</f>
        <v>44611.084</v>
      </c>
      <c r="K13" s="40">
        <f>'w zł. '!I17/1000</f>
        <v>44832</v>
      </c>
      <c r="L13" s="40">
        <f>'w zł. '!J17/1000</f>
        <v>45120</v>
      </c>
      <c r="M13" s="40">
        <f>'w zł. '!K17/1000</f>
        <v>45635</v>
      </c>
      <c r="N13" s="40">
        <f>'w zł. '!L17/1000</f>
        <v>45990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</row>
    <row r="14" spans="1:110" s="22" customFormat="1" ht="19.5" customHeight="1">
      <c r="A14" s="34" t="s">
        <v>13</v>
      </c>
      <c r="B14" s="35" t="s">
        <v>44</v>
      </c>
      <c r="C14" s="40" t="e">
        <f>'w zł. '!#REF!/1000</f>
        <v>#REF!</v>
      </c>
      <c r="D14" s="40" t="e">
        <f>'w zł. '!#REF!/1000</f>
        <v>#REF!</v>
      </c>
      <c r="E14" s="40">
        <f>'w zł. '!C19/1000</f>
        <v>41540.508</v>
      </c>
      <c r="F14" s="40">
        <f>'w zł. '!D18/1000</f>
        <v>58880.277</v>
      </c>
      <c r="G14" s="40">
        <f>'w zł. '!E18/1000</f>
        <v>55546.118</v>
      </c>
      <c r="H14" s="40">
        <f>'w zł. '!F18/1000</f>
        <v>43273.916</v>
      </c>
      <c r="I14" s="40">
        <f>'w zł. '!G18/1000</f>
        <v>43381.917</v>
      </c>
      <c r="J14" s="40">
        <f>'w zł. '!H18/1000</f>
        <v>41995</v>
      </c>
      <c r="K14" s="40">
        <f>'w zł. '!I18/1000</f>
        <v>42115.917</v>
      </c>
      <c r="L14" s="40">
        <f>'w zł. '!J18/1000</f>
        <v>42297.91</v>
      </c>
      <c r="M14" s="40">
        <f>'w zł. '!K18/1000</f>
        <v>42121.595</v>
      </c>
      <c r="N14" s="40">
        <f>'w zł. '!L18/1000</f>
        <v>43575.419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</row>
    <row r="15" spans="1:110" s="14" customFormat="1" ht="19.5" customHeight="1">
      <c r="A15" s="31" t="s">
        <v>14</v>
      </c>
      <c r="B15" s="33" t="s">
        <v>45</v>
      </c>
      <c r="C15" s="41" t="e">
        <f>'w zł. '!#REF!/1000</f>
        <v>#REF!</v>
      </c>
      <c r="D15" s="41" t="e">
        <f>'w zł. '!#REF!/1000</f>
        <v>#REF!</v>
      </c>
      <c r="E15" s="41" t="e">
        <f>'w zł. '!#REF!/1000</f>
        <v>#REF!</v>
      </c>
      <c r="F15" s="41">
        <f>'w zł. '!D19/1000</f>
        <v>51859.809</v>
      </c>
      <c r="G15" s="41">
        <f>'w zł. '!E19/1000</f>
        <v>47158.902</v>
      </c>
      <c r="H15" s="41">
        <f>'w zł. '!F19/1000</f>
        <v>42373.916</v>
      </c>
      <c r="I15" s="41">
        <f>'w zł. '!G19/1000</f>
        <v>43381.917</v>
      </c>
      <c r="J15" s="41">
        <f>'w zł. '!H19/1000</f>
        <v>41995</v>
      </c>
      <c r="K15" s="41">
        <f>'w zł. '!I19/1000</f>
        <v>42115.917</v>
      </c>
      <c r="L15" s="41">
        <f>'w zł. '!J19/1000</f>
        <v>42297.91</v>
      </c>
      <c r="M15" s="41">
        <f>'w zł. '!K19/1000</f>
        <v>42121.595</v>
      </c>
      <c r="N15" s="41">
        <f>'w zł. '!L19/1000</f>
        <v>43575.419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</row>
    <row r="16" spans="1:110" s="14" customFormat="1" ht="19.5" customHeight="1">
      <c r="A16" s="31" t="s">
        <v>15</v>
      </c>
      <c r="B16" s="32" t="s">
        <v>46</v>
      </c>
      <c r="C16" s="41" t="e">
        <f>'w zł. '!#REF!/1000</f>
        <v>#REF!</v>
      </c>
      <c r="D16" s="41" t="e">
        <f>'w zł. '!#REF!/1000</f>
        <v>#REF!</v>
      </c>
      <c r="E16" s="41">
        <f>'w zł. '!C20/1000</f>
        <v>4437.823</v>
      </c>
      <c r="F16" s="41">
        <f>'w zł. '!D20/1000</f>
        <v>7020.468</v>
      </c>
      <c r="G16" s="41">
        <f>'w zł. '!E20/1000</f>
        <v>8387.216</v>
      </c>
      <c r="H16" s="41">
        <f>'w zł. '!F20/1000</f>
        <v>0</v>
      </c>
      <c r="I16" s="41">
        <f>'w zł. '!G20/1000</f>
        <v>0</v>
      </c>
      <c r="J16" s="41">
        <f>'w zł. '!H20/1000</f>
        <v>0</v>
      </c>
      <c r="K16" s="41">
        <f>'w zł. '!I20/1000</f>
        <v>0</v>
      </c>
      <c r="L16" s="41">
        <f>'w zł. '!J20/1000</f>
        <v>0</v>
      </c>
      <c r="M16" s="41">
        <f>'w zł. '!K20/1000</f>
        <v>0</v>
      </c>
      <c r="N16" s="41">
        <f>'w zł. '!L20/1000</f>
        <v>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</row>
    <row r="17" spans="1:110" s="22" customFormat="1" ht="19.5" customHeight="1">
      <c r="A17" s="34" t="s">
        <v>16</v>
      </c>
      <c r="B17" s="35" t="s">
        <v>47</v>
      </c>
      <c r="C17" s="40" t="e">
        <f>'w zł. '!#REF!/1000</f>
        <v>#REF!</v>
      </c>
      <c r="D17" s="40" t="e">
        <f>'w zł. '!#REF!/1000</f>
        <v>#REF!</v>
      </c>
      <c r="E17" s="40">
        <f>'w zł. '!C21/1000</f>
        <v>-1147.173</v>
      </c>
      <c r="F17" s="40">
        <f>'w zł. '!D21/1000</f>
        <v>-7469.097</v>
      </c>
      <c r="G17" s="40">
        <f>'w zł. '!E21/1000</f>
        <v>-12700</v>
      </c>
      <c r="H17" s="40">
        <f>'w zł. '!F21/1000</f>
        <v>-323.916</v>
      </c>
      <c r="I17" s="40">
        <f>'w zł. '!G21/1000</f>
        <v>570.083</v>
      </c>
      <c r="J17" s="40">
        <f>'w zł. '!H21/1000</f>
        <v>2616.084</v>
      </c>
      <c r="K17" s="40">
        <f>'w zł. '!I21/1000</f>
        <v>2716.083</v>
      </c>
      <c r="L17" s="40">
        <f>'w zł. '!J21/1000</f>
        <v>2822.09</v>
      </c>
      <c r="M17" s="40">
        <f>'w zł. '!K21/1000</f>
        <v>3513.405</v>
      </c>
      <c r="N17" s="40">
        <f>'w zł. '!L21/1000</f>
        <v>2414.581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</row>
    <row r="18" spans="1:110" s="22" customFormat="1" ht="19.5" customHeight="1">
      <c r="A18" s="34" t="s">
        <v>17</v>
      </c>
      <c r="B18" s="35" t="s">
        <v>48</v>
      </c>
      <c r="C18" s="40" t="e">
        <f>'w zł. '!#REF!/1000</f>
        <v>#REF!</v>
      </c>
      <c r="D18" s="40" t="e">
        <f>'w zł. '!#REF!/1000</f>
        <v>#REF!</v>
      </c>
      <c r="E18" s="40">
        <f>'w zł. '!C22/1000</f>
        <v>3413.35</v>
      </c>
      <c r="F18" s="40">
        <f>'w zł. '!D22/1000</f>
        <v>9680.897</v>
      </c>
      <c r="G18" s="40">
        <f>'w zł. '!E22/1000</f>
        <v>12700</v>
      </c>
      <c r="H18" s="40">
        <f>'w zł. '!F22/1000</f>
        <v>323.916</v>
      </c>
      <c r="I18" s="40">
        <f>'w zł. '!G22/1000</f>
        <v>-570.083</v>
      </c>
      <c r="J18" s="40">
        <f>'w zł. '!H22/1000</f>
        <v>-2616.084</v>
      </c>
      <c r="K18" s="40">
        <f>'w zł. '!I22/1000</f>
        <v>-2716.083</v>
      </c>
      <c r="L18" s="40">
        <f>'w zł. '!J22/1000</f>
        <v>-2822.09</v>
      </c>
      <c r="M18" s="40">
        <f>'w zł. '!K22/1000</f>
        <v>-3513.405</v>
      </c>
      <c r="N18" s="40">
        <f>'w zł. '!L22/1000</f>
        <v>-2414.581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</row>
    <row r="19" spans="1:110" s="22" customFormat="1" ht="19.5" customHeight="1">
      <c r="A19" s="34" t="s">
        <v>18</v>
      </c>
      <c r="B19" s="35" t="s">
        <v>49</v>
      </c>
      <c r="C19" s="45" t="e">
        <f>'w zł. '!#REF!/1000</f>
        <v>#REF!</v>
      </c>
      <c r="D19" s="45" t="e">
        <f>'w zł. '!#REF!/1000</f>
        <v>#REF!</v>
      </c>
      <c r="E19" s="45">
        <f>'w zł. '!C23/1000</f>
        <v>4479.371</v>
      </c>
      <c r="F19" s="45">
        <f>'w zł. '!D23/1000</f>
        <v>13416.177</v>
      </c>
      <c r="G19" s="45">
        <f>'w zł. '!E23/1000</f>
        <v>14911.8</v>
      </c>
      <c r="H19" s="45">
        <f>'w zł. '!F23/1000</f>
        <v>1500</v>
      </c>
      <c r="I19" s="45">
        <f>'w zł. '!G23/1000</f>
        <v>1500</v>
      </c>
      <c r="J19" s="45">
        <f>'w zł. '!H23/1000</f>
        <v>0</v>
      </c>
      <c r="K19" s="45">
        <f>'w zł. '!I23/1000</f>
        <v>0</v>
      </c>
      <c r="L19" s="45">
        <f>'w zł. '!J23/1000</f>
        <v>0</v>
      </c>
      <c r="M19" s="45">
        <f>'w zł. '!K23/1000</f>
        <v>0</v>
      </c>
      <c r="N19" s="45">
        <f>'w zł. '!L23/1000</f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</row>
    <row r="20" spans="1:110" s="14" customFormat="1" ht="19.5" customHeight="1">
      <c r="A20" s="31" t="s">
        <v>19</v>
      </c>
      <c r="B20" s="32" t="s">
        <v>50</v>
      </c>
      <c r="C20" s="44" t="e">
        <f>'w zł. '!#REF!/1000</f>
        <v>#REF!</v>
      </c>
      <c r="D20" s="44" t="e">
        <f>'w zł. '!#REF!/1000</f>
        <v>#REF!</v>
      </c>
      <c r="E20" s="44">
        <f>'w zł. '!C24/1000</f>
        <v>2000</v>
      </c>
      <c r="F20" s="44">
        <f>'w zł. '!D24/1000</f>
        <v>6250</v>
      </c>
      <c r="G20" s="44">
        <f>'w zł. '!E24/1000</f>
        <v>5400</v>
      </c>
      <c r="H20" s="44">
        <f>'w zł. '!F24/1000</f>
        <v>0</v>
      </c>
      <c r="I20" s="44">
        <f>'w zł. '!G24/1000</f>
        <v>0</v>
      </c>
      <c r="J20" s="44">
        <f>'w zł. '!H24/1000</f>
        <v>0</v>
      </c>
      <c r="K20" s="44">
        <f>'w zł. '!I24/1000</f>
        <v>0</v>
      </c>
      <c r="L20" s="44">
        <f>'w zł. '!J24/1000</f>
        <v>0</v>
      </c>
      <c r="M20" s="44">
        <f>'w zł. '!K24/1000</f>
        <v>0</v>
      </c>
      <c r="N20" s="44">
        <f>'w zł. '!L24/1000</f>
        <v>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</row>
    <row r="21" spans="1:110" s="14" customFormat="1" ht="19.5" customHeight="1">
      <c r="A21" s="31" t="s">
        <v>20</v>
      </c>
      <c r="B21" s="32" t="s">
        <v>51</v>
      </c>
      <c r="C21" s="44" t="e">
        <f>'w zł. '!#REF!/1000</f>
        <v>#REF!</v>
      </c>
      <c r="D21" s="44" t="e">
        <f>'w zł. '!#REF!/1000</f>
        <v>#REF!</v>
      </c>
      <c r="E21" s="44">
        <f>'w zł. '!C27/1000</f>
        <v>0</v>
      </c>
      <c r="F21" s="44">
        <f>'w zł. '!D27/1000</f>
        <v>200</v>
      </c>
      <c r="G21" s="44">
        <f>'w zł. '!E27/1000</f>
        <v>0</v>
      </c>
      <c r="H21" s="44">
        <f>'w zł. '!F27/1000</f>
        <v>1500</v>
      </c>
      <c r="I21" s="44">
        <f>'w zł. '!G27/1000</f>
        <v>1500</v>
      </c>
      <c r="J21" s="44">
        <f>'w zł. '!H27/1000</f>
        <v>0</v>
      </c>
      <c r="K21" s="44">
        <f>'w zł. '!I27/1000</f>
        <v>0</v>
      </c>
      <c r="L21" s="44">
        <f>'w zł. '!J27/1000</f>
        <v>0</v>
      </c>
      <c r="M21" s="44">
        <f>'w zł. '!K27/1000</f>
        <v>0</v>
      </c>
      <c r="N21" s="44">
        <f>'w zł. '!L27/1000</f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</row>
    <row r="22" spans="1:110" s="14" customFormat="1" ht="19.5" customHeight="1">
      <c r="A22" s="31" t="s">
        <v>21</v>
      </c>
      <c r="B22" s="32" t="s">
        <v>52</v>
      </c>
      <c r="C22" s="44" t="e">
        <f>'w zł. '!#REF!/1000</f>
        <v>#REF!</v>
      </c>
      <c r="D22" s="44" t="e">
        <f>'w zł. '!#REF!/1000</f>
        <v>#REF!</v>
      </c>
      <c r="E22" s="44" t="e">
        <f>'w zł. '!#REF!/1000</f>
        <v>#REF!</v>
      </c>
      <c r="F22" s="44" t="e">
        <f>'w zł. '!#REF!/1000</f>
        <v>#REF!</v>
      </c>
      <c r="G22" s="44" t="e">
        <f>'w zł. '!#REF!/1000</f>
        <v>#REF!</v>
      </c>
      <c r="H22" s="44" t="e">
        <f>'w zł. '!#REF!/1000</f>
        <v>#REF!</v>
      </c>
      <c r="I22" s="44" t="e">
        <f>'w zł. '!#REF!/1000</f>
        <v>#REF!</v>
      </c>
      <c r="J22" s="44" t="e">
        <f>'w zł. '!#REF!/1000</f>
        <v>#REF!</v>
      </c>
      <c r="K22" s="44" t="e">
        <f>'w zł. '!#REF!/1000</f>
        <v>#REF!</v>
      </c>
      <c r="L22" s="44" t="e">
        <f>'w zł. '!#REF!/1000</f>
        <v>#REF!</v>
      </c>
      <c r="M22" s="44" t="e">
        <f>'w zł. '!#REF!/1000</f>
        <v>#REF!</v>
      </c>
      <c r="N22" s="44" t="e">
        <f>'w zł. '!#REF!/1000</f>
        <v>#REF!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1:110" s="14" customFormat="1" ht="19.5" customHeight="1">
      <c r="A23" s="31" t="s">
        <v>22</v>
      </c>
      <c r="B23" s="32" t="s">
        <v>53</v>
      </c>
      <c r="C23" s="44" t="e">
        <f>'w zł. '!#REF!/1000</f>
        <v>#REF!</v>
      </c>
      <c r="D23" s="44" t="e">
        <f>'w zł. '!#REF!/1000</f>
        <v>#REF!</v>
      </c>
      <c r="E23" s="44">
        <f>'w zł. '!C28/1000</f>
        <v>0</v>
      </c>
      <c r="F23" s="44" t="e">
        <f>'w zł. '!D28/1000</f>
        <v>#VALUE!</v>
      </c>
      <c r="G23" s="44">
        <f>'w zł. '!E28/1000</f>
        <v>0</v>
      </c>
      <c r="H23" s="44">
        <f>'w zł. '!F28/1000</f>
        <v>0</v>
      </c>
      <c r="I23" s="44">
        <f>'w zł. '!G28/1000</f>
        <v>0</v>
      </c>
      <c r="J23" s="44">
        <f>'w zł. '!H28/1000</f>
        <v>0</v>
      </c>
      <c r="K23" s="44">
        <f>'w zł. '!I28/1000</f>
        <v>0</v>
      </c>
      <c r="L23" s="44">
        <f>'w zł. '!J28/1000</f>
        <v>0</v>
      </c>
      <c r="M23" s="44">
        <f>'w zł. '!K28/1000</f>
        <v>0</v>
      </c>
      <c r="N23" s="44">
        <f>'w zł. '!L28/1000</f>
        <v>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</row>
    <row r="24" spans="1:110" s="14" customFormat="1" ht="19.5" customHeight="1">
      <c r="A24" s="31" t="s">
        <v>23</v>
      </c>
      <c r="B24" s="32" t="s">
        <v>54</v>
      </c>
      <c r="C24" s="44" t="e">
        <f>'w zł. '!#REF!/1000</f>
        <v>#REF!</v>
      </c>
      <c r="D24" s="44" t="e">
        <f>'w zł. '!#REF!/1000</f>
        <v>#REF!</v>
      </c>
      <c r="E24" s="44">
        <f>'w zł. '!C30/1000</f>
        <v>0</v>
      </c>
      <c r="F24" s="44">
        <f>'w zł. '!D30/1000</f>
        <v>0</v>
      </c>
      <c r="G24" s="44">
        <f>'w zł. '!E30/1000</f>
        <v>0</v>
      </c>
      <c r="H24" s="44">
        <f>'w zł. '!F30/1000</f>
        <v>0</v>
      </c>
      <c r="I24" s="44">
        <f>'w zł. '!G30/1000</f>
        <v>0</v>
      </c>
      <c r="J24" s="44">
        <f>'w zł. '!H30/1000</f>
        <v>0</v>
      </c>
      <c r="K24" s="44">
        <f>'w zł. '!I30/1000</f>
        <v>0</v>
      </c>
      <c r="L24" s="44">
        <f>'w zł. '!J30/1000</f>
        <v>0</v>
      </c>
      <c r="M24" s="44">
        <f>'w zł. '!K30/1000</f>
        <v>0</v>
      </c>
      <c r="N24" s="44">
        <f>'w zł. '!L30/1000</f>
        <v>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</row>
    <row r="25" spans="1:110" s="14" customFormat="1" ht="19.5" customHeight="1">
      <c r="A25" s="31" t="s">
        <v>24</v>
      </c>
      <c r="B25" s="32" t="s">
        <v>55</v>
      </c>
      <c r="C25" s="44" t="e">
        <f>'w zł. '!#REF!/1000</f>
        <v>#REF!</v>
      </c>
      <c r="D25" s="44" t="e">
        <f>'w zł. '!#REF!/1000</f>
        <v>#REF!</v>
      </c>
      <c r="E25" s="44">
        <f>'w zł. '!C32/1000</f>
        <v>1400</v>
      </c>
      <c r="F25" s="44">
        <f>'w zł. '!D32/1000</f>
        <v>4700</v>
      </c>
      <c r="G25" s="44">
        <f>'w zł. '!E32/1000</f>
        <v>7300</v>
      </c>
      <c r="H25" s="44">
        <f>'w zł. '!F32/1000</f>
        <v>0</v>
      </c>
      <c r="I25" s="44">
        <f>'w zł. '!G32/1000</f>
        <v>0</v>
      </c>
      <c r="J25" s="44">
        <f>'w zł. '!H32/1000</f>
        <v>0</v>
      </c>
      <c r="K25" s="44">
        <f>'w zł. '!I32/1000</f>
        <v>0</v>
      </c>
      <c r="L25" s="44">
        <f>'w zł. '!J32/1000</f>
        <v>0</v>
      </c>
      <c r="M25" s="44">
        <f>'w zł. '!K32/1000</f>
        <v>0</v>
      </c>
      <c r="N25" s="44">
        <f>'w zł. '!L32/1000</f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</row>
    <row r="26" spans="1:110" s="14" customFormat="1" ht="19.5" customHeight="1">
      <c r="A26" s="31" t="s">
        <v>25</v>
      </c>
      <c r="B26" s="32" t="s">
        <v>56</v>
      </c>
      <c r="C26" s="44" t="e">
        <f>'w zł. '!#REF!/1000</f>
        <v>#REF!</v>
      </c>
      <c r="D26" s="44" t="e">
        <f>'w zł. '!#REF!/1000</f>
        <v>#REF!</v>
      </c>
      <c r="E26" s="44">
        <f>'w zł. '!C34/1000</f>
        <v>0</v>
      </c>
      <c r="F26" s="44">
        <f>'w zł. '!D34/1000</f>
        <v>0</v>
      </c>
      <c r="G26" s="44">
        <f>'w zł. '!E34/1000</f>
        <v>0</v>
      </c>
      <c r="H26" s="44">
        <f>'w zł. '!F34/1000</f>
        <v>0</v>
      </c>
      <c r="I26" s="44">
        <f>'w zł. '!G34/1000</f>
        <v>0</v>
      </c>
      <c r="J26" s="44">
        <f>'w zł. '!H34/1000</f>
        <v>0</v>
      </c>
      <c r="K26" s="44">
        <f>'w zł. '!I34/1000</f>
        <v>0</v>
      </c>
      <c r="L26" s="44">
        <f>'w zł. '!J34/1000</f>
        <v>0</v>
      </c>
      <c r="M26" s="44">
        <f>'w zł. '!K34/1000</f>
        <v>0</v>
      </c>
      <c r="N26" s="44">
        <f>'w zł. '!L34/1000</f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</row>
    <row r="27" spans="1:110" s="14" customFormat="1" ht="19.5" customHeight="1">
      <c r="A27" s="31" t="s">
        <v>26</v>
      </c>
      <c r="B27" s="32" t="s">
        <v>57</v>
      </c>
      <c r="C27" s="44" t="e">
        <f>'w zł. '!#REF!/1000</f>
        <v>#REF!</v>
      </c>
      <c r="D27" s="44" t="e">
        <f>'w zł. '!#REF!/1000</f>
        <v>#REF!</v>
      </c>
      <c r="E27" s="44">
        <f>'w zł. '!C35/1000</f>
        <v>1079.371</v>
      </c>
      <c r="F27" s="44">
        <f>'w zł. '!D35/1000</f>
        <v>2266.177</v>
      </c>
      <c r="G27" s="44">
        <f>'w zł. '!E35/1000</f>
        <v>2211.8</v>
      </c>
      <c r="H27" s="44">
        <f>'w zł. '!F35/1000</f>
        <v>0</v>
      </c>
      <c r="I27" s="44">
        <f>'w zł. '!G35/1000</f>
        <v>0</v>
      </c>
      <c r="J27" s="44">
        <f>'w zł. '!H35/1000</f>
        <v>0</v>
      </c>
      <c r="K27" s="44">
        <f>'w zł. '!I35/1000</f>
        <v>0</v>
      </c>
      <c r="L27" s="44">
        <f>'w zł. '!J35/1000</f>
        <v>0</v>
      </c>
      <c r="M27" s="44">
        <f>'w zł. '!K35/1000</f>
        <v>0</v>
      </c>
      <c r="N27" s="44">
        <f>'w zł. '!L35/1000</f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</row>
    <row r="28" spans="1:110" s="22" customFormat="1" ht="19.5" customHeight="1">
      <c r="A28" s="34" t="s">
        <v>27</v>
      </c>
      <c r="B28" s="35" t="s">
        <v>58</v>
      </c>
      <c r="C28" s="45" t="e">
        <f>'w zł. '!#REF!/1000</f>
        <v>#REF!</v>
      </c>
      <c r="D28" s="45" t="e">
        <f>'w zł. '!#REF!/1000</f>
        <v>#REF!</v>
      </c>
      <c r="E28" s="45">
        <f>'w zł. '!C38/1000</f>
        <v>1066.021</v>
      </c>
      <c r="F28" s="45">
        <f>'w zł. '!D38/1000</f>
        <v>3735.28</v>
      </c>
      <c r="G28" s="45">
        <f>'w zł. '!E38/1000</f>
        <v>2211.8</v>
      </c>
      <c r="H28" s="45">
        <f>'w zł. '!F38/1000</f>
        <v>1176.084</v>
      </c>
      <c r="I28" s="45">
        <f>'w zł. '!G38/1000</f>
        <v>2070.083</v>
      </c>
      <c r="J28" s="45">
        <f>'w zł. '!H38/1000</f>
        <v>2616.084</v>
      </c>
      <c r="K28" s="45">
        <f>'w zł. '!I38/1000</f>
        <v>2716.083</v>
      </c>
      <c r="L28" s="45">
        <f>'w zł. '!J38/1000</f>
        <v>2822.09</v>
      </c>
      <c r="M28" s="45">
        <f>'w zł. '!K38/1000</f>
        <v>3513.405</v>
      </c>
      <c r="N28" s="45">
        <f>'w zł. '!L38/1000</f>
        <v>2414.581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</row>
    <row r="29" spans="1:110" s="14" customFormat="1" ht="19.5" customHeight="1">
      <c r="A29" s="31" t="s">
        <v>28</v>
      </c>
      <c r="B29" s="32" t="s">
        <v>59</v>
      </c>
      <c r="C29" s="43" t="e">
        <f>'w zł. '!#REF!/1000</f>
        <v>#REF!</v>
      </c>
      <c r="D29" s="43" t="e">
        <f>'w zł. '!#REF!/1000</f>
        <v>#REF!</v>
      </c>
      <c r="E29" s="43">
        <f>'w zł. '!C39/1000</f>
        <v>166.021</v>
      </c>
      <c r="F29" s="43">
        <f>'w zł. '!D39/1000</f>
        <v>735.28</v>
      </c>
      <c r="G29" s="43">
        <f>'w zł. '!E39/1000</f>
        <v>711.8</v>
      </c>
      <c r="H29" s="43">
        <f>'w zł. '!F39/1000</f>
        <v>1176.084</v>
      </c>
      <c r="I29" s="43">
        <f>'w zł. '!G39/1000</f>
        <v>1170.083</v>
      </c>
      <c r="J29" s="43">
        <f>'w zł. '!H39/1000</f>
        <v>1716.084</v>
      </c>
      <c r="K29" s="43">
        <f>'w zł. '!I39/1000</f>
        <v>1716.083</v>
      </c>
      <c r="L29" s="43">
        <f>'w zł. '!J39/1000</f>
        <v>1722.09</v>
      </c>
      <c r="M29" s="43">
        <f>'w zł. '!K39/1000</f>
        <v>1713.405</v>
      </c>
      <c r="N29" s="43">
        <f>'w zł. '!L39/1000</f>
        <v>1614.581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</row>
    <row r="30" spans="1:110" s="14" customFormat="1" ht="19.5" customHeight="1">
      <c r="A30" s="31" t="s">
        <v>29</v>
      </c>
      <c r="B30" s="32" t="s">
        <v>60</v>
      </c>
      <c r="C30" s="43" t="e">
        <f>'w zł. '!#REF!/1000</f>
        <v>#REF!</v>
      </c>
      <c r="D30" s="43" t="e">
        <f>'w zł. '!#REF!/1000</f>
        <v>#REF!</v>
      </c>
      <c r="E30" s="43">
        <f>'w zł. '!C42/1000</f>
        <v>900</v>
      </c>
      <c r="F30" s="43">
        <f>'w zł. '!D42/1000</f>
        <v>3000</v>
      </c>
      <c r="G30" s="43">
        <f>'w zł. '!E42/1000</f>
        <v>0</v>
      </c>
      <c r="H30" s="43">
        <f>'w zł. '!F42/1000</f>
        <v>0</v>
      </c>
      <c r="I30" s="43">
        <f>'w zł. '!G42/1000</f>
        <v>0</v>
      </c>
      <c r="J30" s="43">
        <f>'w zł. '!H42/1000</f>
        <v>0</v>
      </c>
      <c r="K30" s="43">
        <f>'w zł. '!I42/1000</f>
        <v>0</v>
      </c>
      <c r="L30" s="43">
        <f>'w zł. '!J42/1000</f>
        <v>0</v>
      </c>
      <c r="M30" s="43">
        <f>'w zł. '!K42/1000</f>
        <v>0</v>
      </c>
      <c r="N30" s="43">
        <f>'w zł. '!L42/1000</f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</row>
    <row r="31" spans="1:110" s="14" customFormat="1" ht="19.5" customHeight="1">
      <c r="A31" s="31" t="s">
        <v>30</v>
      </c>
      <c r="B31" s="32" t="s">
        <v>61</v>
      </c>
      <c r="C31" s="43" t="e">
        <f>'w zł. '!#REF!/1000</f>
        <v>#REF!</v>
      </c>
      <c r="D31" s="43" t="e">
        <f>'w zł. '!#REF!/1000</f>
        <v>#REF!</v>
      </c>
      <c r="E31" s="43" t="e">
        <f>'w zł. '!#REF!/1000</f>
        <v>#REF!</v>
      </c>
      <c r="F31" s="43" t="e">
        <f>'w zł. '!#REF!/1000</f>
        <v>#REF!</v>
      </c>
      <c r="G31" s="43" t="e">
        <f>'w zł. '!#REF!/1000</f>
        <v>#REF!</v>
      </c>
      <c r="H31" s="43" t="e">
        <f>'w zł. '!#REF!/1000</f>
        <v>#REF!</v>
      </c>
      <c r="I31" s="43" t="e">
        <f>'w zł. '!#REF!/1000</f>
        <v>#REF!</v>
      </c>
      <c r="J31" s="43" t="e">
        <f>'w zł. '!#REF!/1000</f>
        <v>#REF!</v>
      </c>
      <c r="K31" s="43" t="e">
        <f>'w zł. '!#REF!/1000</f>
        <v>#REF!</v>
      </c>
      <c r="L31" s="43" t="e">
        <f>'w zł. '!#REF!/1000</f>
        <v>#REF!</v>
      </c>
      <c r="M31" s="43" t="e">
        <f>'w zł. '!#REF!/1000</f>
        <v>#REF!</v>
      </c>
      <c r="N31" s="43" t="e">
        <f>'w zł. '!#REF!/1000</f>
        <v>#REF!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</row>
    <row r="32" spans="1:110" s="14" customFormat="1" ht="19.5" customHeight="1">
      <c r="A32" s="31" t="s">
        <v>31</v>
      </c>
      <c r="B32" s="32" t="s">
        <v>62</v>
      </c>
      <c r="C32" s="43" t="e">
        <f>'w zł. '!#REF!/1000</f>
        <v>#REF!</v>
      </c>
      <c r="D32" s="43" t="e">
        <f>'w zł. '!#REF!/1000</f>
        <v>#REF!</v>
      </c>
      <c r="E32" s="43">
        <f>'w zł. '!C46/1000</f>
        <v>0</v>
      </c>
      <c r="F32" s="43">
        <f>'w zł. '!D46/1000</f>
        <v>0</v>
      </c>
      <c r="G32" s="43">
        <f>'w zł. '!E46/1000</f>
        <v>1500</v>
      </c>
      <c r="H32" s="43">
        <f>'w zł. '!F46/1000</f>
        <v>0</v>
      </c>
      <c r="I32" s="43">
        <f>'w zł. '!G46/1000</f>
        <v>900</v>
      </c>
      <c r="J32" s="43">
        <f>'w zł. '!H46/1000</f>
        <v>900</v>
      </c>
      <c r="K32" s="43">
        <f>'w zł. '!I46/1000</f>
        <v>1000</v>
      </c>
      <c r="L32" s="43">
        <f>'w zł. '!J46/1000</f>
        <v>1100</v>
      </c>
      <c r="M32" s="43">
        <f>'w zł. '!K46/1000</f>
        <v>1800</v>
      </c>
      <c r="N32" s="43">
        <f>'w zł. '!L46/1000</f>
        <v>800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</row>
    <row r="33" spans="1:110" s="14" customFormat="1" ht="19.5" customHeight="1">
      <c r="A33" s="31" t="s">
        <v>32</v>
      </c>
      <c r="B33" s="32" t="s">
        <v>64</v>
      </c>
      <c r="C33" s="43" t="e">
        <f>'w zł. '!#REF!/1000</f>
        <v>#REF!</v>
      </c>
      <c r="D33" s="43" t="e">
        <f>'w zł. '!#REF!/1000</f>
        <v>#REF!</v>
      </c>
      <c r="E33" s="43" t="e">
        <f>'w zł. '!#REF!/1000</f>
        <v>#REF!</v>
      </c>
      <c r="F33" s="43" t="e">
        <f>'w zł. '!#REF!/1000</f>
        <v>#REF!</v>
      </c>
      <c r="G33" s="43" t="e">
        <f>'w zł. '!#REF!/1000</f>
        <v>#REF!</v>
      </c>
      <c r="H33" s="43" t="e">
        <f>'w zł. '!#REF!/1000</f>
        <v>#REF!</v>
      </c>
      <c r="I33" s="43" t="e">
        <f>'w zł. '!#REF!/1000</f>
        <v>#REF!</v>
      </c>
      <c r="J33" s="43" t="e">
        <f>'w zł. '!#REF!/1000</f>
        <v>#REF!</v>
      </c>
      <c r="K33" s="43" t="e">
        <f>'w zł. '!#REF!/1000</f>
        <v>#REF!</v>
      </c>
      <c r="L33" s="43" t="e">
        <f>'w zł. '!#REF!/1000</f>
        <v>#REF!</v>
      </c>
      <c r="M33" s="43" t="e">
        <f>'w zł. '!#REF!/1000</f>
        <v>#REF!</v>
      </c>
      <c r="N33" s="43" t="e">
        <f>'w zł. '!#REF!/1000</f>
        <v>#REF!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</row>
    <row r="34" spans="1:110" s="14" customFormat="1" ht="19.5" customHeight="1">
      <c r="A34" s="31" t="s">
        <v>33</v>
      </c>
      <c r="B34" s="32" t="s">
        <v>63</v>
      </c>
      <c r="C34" s="44" t="e">
        <f>'w zł. '!#REF!/1000</f>
        <v>#REF!</v>
      </c>
      <c r="D34" s="44" t="e">
        <f>'w zł. '!#REF!/1000</f>
        <v>#REF!</v>
      </c>
      <c r="E34" s="44" t="e">
        <f>'w zł. '!#REF!/1000</f>
        <v>#REF!</v>
      </c>
      <c r="F34" s="44" t="e">
        <f>'w zł. '!#REF!/1000</f>
        <v>#REF!</v>
      </c>
      <c r="G34" s="44" t="e">
        <f>'w zł. '!#REF!/1000</f>
        <v>#REF!</v>
      </c>
      <c r="H34" s="44" t="e">
        <f>'w zł. '!#REF!/1000</f>
        <v>#REF!</v>
      </c>
      <c r="I34" s="44" t="e">
        <f>'w zł. '!#REF!/1000</f>
        <v>#REF!</v>
      </c>
      <c r="J34" s="44" t="e">
        <f>'w zł. '!#REF!/1000</f>
        <v>#REF!</v>
      </c>
      <c r="K34" s="44" t="e">
        <f>'w zł. '!#REF!/1000</f>
        <v>#REF!</v>
      </c>
      <c r="L34" s="44" t="e">
        <f>'w zł. '!#REF!/1000</f>
        <v>#REF!</v>
      </c>
      <c r="M34" s="44" t="e">
        <f>'w zł. '!#REF!/1000</f>
        <v>#REF!</v>
      </c>
      <c r="N34" s="44" t="e">
        <f>'w zł. '!#REF!/1000</f>
        <v>#REF!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1:110" s="22" customFormat="1" ht="19.5" customHeight="1">
      <c r="A35" s="34" t="s">
        <v>34</v>
      </c>
      <c r="B35" s="35" t="s">
        <v>65</v>
      </c>
      <c r="C35" s="44" t="e">
        <f>'w zł. '!#REF!/1000</f>
        <v>#REF!</v>
      </c>
      <c r="D35" s="44" t="e">
        <f>'w zł. '!#REF!/1000</f>
        <v>#REF!</v>
      </c>
      <c r="E35" s="44">
        <f>'w zł. '!C49/1000</f>
        <v>0</v>
      </c>
      <c r="F35" s="44">
        <f>'w zł. '!D49/1000</f>
        <v>0</v>
      </c>
      <c r="G35" s="44">
        <f>'w zł. '!E49/1000</f>
        <v>0</v>
      </c>
      <c r="H35" s="44">
        <f>'w zł. '!F49/1000</f>
        <v>0</v>
      </c>
      <c r="I35" s="44">
        <f>'w zł. '!G49/1000</f>
        <v>0</v>
      </c>
      <c r="J35" s="44">
        <f>'w zł. '!H49/1000</f>
        <v>0</v>
      </c>
      <c r="K35" s="44">
        <f>'w zł. '!I49/1000</f>
        <v>0</v>
      </c>
      <c r="L35" s="44">
        <f>'w zł. '!J49/1000</f>
        <v>0</v>
      </c>
      <c r="M35" s="44">
        <f>'w zł. '!K49/1000</f>
        <v>0</v>
      </c>
      <c r="N35" s="44">
        <f>'w zł. '!L49/1000</f>
        <v>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</row>
    <row r="36" spans="1:110" s="22" customFormat="1" ht="19.5" customHeight="1">
      <c r="A36" s="34" t="s">
        <v>35</v>
      </c>
      <c r="B36" s="35" t="s">
        <v>66</v>
      </c>
      <c r="C36" s="45" t="e">
        <f>'w zł. '!#REF!/1000</f>
        <v>#REF!</v>
      </c>
      <c r="D36" s="45" t="e">
        <f>'w zł. '!#REF!/1000</f>
        <v>#REF!</v>
      </c>
      <c r="E36" s="45">
        <f>'w zł. '!C50/1000</f>
        <v>4727.312</v>
      </c>
      <c r="F36" s="45">
        <f>'w zł. '!D50/1000</f>
        <v>13540.21</v>
      </c>
      <c r="G36" s="45">
        <f>'w zł. '!E50/1000</f>
        <v>24028.41</v>
      </c>
      <c r="H36" s="45">
        <f>'w zł. '!F50/1000</f>
        <v>22852.326</v>
      </c>
      <c r="I36" s="45">
        <f>'w zł. '!G50/1000</f>
        <v>20782.243</v>
      </c>
      <c r="J36" s="45">
        <f>'w zł. '!H50/1000</f>
        <v>18166.159</v>
      </c>
      <c r="K36" s="45">
        <f>'w zł. '!I50/1000</f>
        <v>15450.076</v>
      </c>
      <c r="L36" s="45">
        <f>'w zł. '!J50/1000</f>
        <v>12627.986</v>
      </c>
      <c r="M36" s="45">
        <f>'w zł. '!K50/1000</f>
        <v>9114.581</v>
      </c>
      <c r="N36" s="45">
        <f>'w zł. '!L50/1000</f>
        <v>6700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</row>
    <row r="37" spans="1:110" s="14" customFormat="1" ht="19.5" customHeight="1">
      <c r="A37" s="31" t="s">
        <v>36</v>
      </c>
      <c r="B37" s="32" t="s">
        <v>67</v>
      </c>
      <c r="C37" s="43" t="e">
        <f>'w zł. '!#REF!/1000</f>
        <v>#REF!</v>
      </c>
      <c r="D37" s="43" t="e">
        <f>'w zł. '!#REF!/1000</f>
        <v>#REF!</v>
      </c>
      <c r="E37" s="43">
        <f>'w zł. '!C51/1000</f>
        <v>0</v>
      </c>
      <c r="F37" s="43">
        <f>'w zł. '!D51/1000</f>
        <v>0</v>
      </c>
      <c r="G37" s="43">
        <f>'w zł. '!E51/1000</f>
        <v>0</v>
      </c>
      <c r="H37" s="43">
        <f>'w zł. '!F51/1000</f>
        <v>0</v>
      </c>
      <c r="I37" s="43">
        <f>'w zł. '!G51/1000</f>
        <v>0</v>
      </c>
      <c r="J37" s="43">
        <f>'w zł. '!H51/1000</f>
        <v>0</v>
      </c>
      <c r="K37" s="43">
        <f>'w zł. '!I51/1000</f>
        <v>0</v>
      </c>
      <c r="L37" s="43">
        <f>'w zł. '!J51/1000</f>
        <v>0</v>
      </c>
      <c r="M37" s="43">
        <f>'w zł. '!K51/1000</f>
        <v>0</v>
      </c>
      <c r="N37" s="43">
        <f>'w zł. '!L51/1000</f>
        <v>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s="14" customFormat="1" ht="19.5" customHeight="1">
      <c r="A38" s="31" t="s">
        <v>37</v>
      </c>
      <c r="B38" s="32" t="s">
        <v>68</v>
      </c>
      <c r="C38" s="43" t="e">
        <f>'w zł. '!#REF!/1000</f>
        <v>#REF!</v>
      </c>
      <c r="D38" s="43" t="e">
        <f>'w zł. '!#REF!/1000</f>
        <v>#REF!</v>
      </c>
      <c r="E38" s="43">
        <f>'w zł. '!C52/1000</f>
        <v>3325.49</v>
      </c>
      <c r="F38" s="43">
        <f>'w zł. '!D52/1000</f>
        <v>8840.21</v>
      </c>
      <c r="G38" s="43">
        <f>'w zł. '!E52/1000</f>
        <v>13528.41</v>
      </c>
      <c r="H38" s="43">
        <f>'w zł. '!F52/1000</f>
        <v>12352.326</v>
      </c>
      <c r="I38" s="43">
        <f>'w zł. '!G52/1000</f>
        <v>11182.243</v>
      </c>
      <c r="J38" s="43">
        <f>'w zł. '!H52/1000</f>
        <v>9466.159</v>
      </c>
      <c r="K38" s="43">
        <f>'w zł. '!I52/1000</f>
        <v>7750.076</v>
      </c>
      <c r="L38" s="43">
        <f>'w zł. '!J52/1000</f>
        <v>6027.986</v>
      </c>
      <c r="M38" s="43">
        <f>'w zł. '!K52/1000</f>
        <v>4314.581</v>
      </c>
      <c r="N38" s="43">
        <f>'w zł. '!L52/1000</f>
        <v>2700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110" s="14" customFormat="1" ht="19.5" customHeight="1">
      <c r="A39" s="31" t="s">
        <v>38</v>
      </c>
      <c r="B39" s="32" t="s">
        <v>69</v>
      </c>
      <c r="C39" s="43" t="e">
        <f>'w zł. '!#REF!/1000</f>
        <v>#REF!</v>
      </c>
      <c r="D39" s="43" t="e">
        <f>'w zł. '!#REF!/1000</f>
        <v>#REF!</v>
      </c>
      <c r="E39" s="43">
        <f>'w zł. '!C53/1000</f>
        <v>0</v>
      </c>
      <c r="F39" s="43">
        <f>'w zł. '!D53/1000</f>
        <v>0</v>
      </c>
      <c r="G39" s="43">
        <f>'w zł. '!E53/1000</f>
        <v>0</v>
      </c>
      <c r="H39" s="43">
        <f>'w zł. '!F53/1000</f>
        <v>0</v>
      </c>
      <c r="I39" s="43">
        <f>'w zł. '!G53/1000</f>
        <v>0</v>
      </c>
      <c r="J39" s="43">
        <f>'w zł. '!H53/1000</f>
        <v>0</v>
      </c>
      <c r="K39" s="43">
        <f>'w zł. '!I53/1000</f>
        <v>0</v>
      </c>
      <c r="L39" s="43">
        <f>'w zł. '!J53/1000</f>
        <v>0</v>
      </c>
      <c r="M39" s="43">
        <f>'w zł. '!K53/1000</f>
        <v>0</v>
      </c>
      <c r="N39" s="43">
        <f>'w zł. '!L53/1000</f>
        <v>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110" s="14" customFormat="1" ht="19.5" customHeight="1">
      <c r="A40" s="31" t="s">
        <v>39</v>
      </c>
      <c r="B40" s="32" t="s">
        <v>70</v>
      </c>
      <c r="C40" s="43" t="e">
        <f>'w zł. '!#REF!/1000</f>
        <v>#REF!</v>
      </c>
      <c r="D40" s="43" t="e">
        <f>'w zł. '!#REF!/1000</f>
        <v>#REF!</v>
      </c>
      <c r="E40" s="43">
        <f>'w zł. '!C54/1000</f>
        <v>0</v>
      </c>
      <c r="F40" s="43">
        <f>'w zł. '!D54/1000</f>
        <v>0</v>
      </c>
      <c r="G40" s="43">
        <f>'w zł. '!E54/1000</f>
        <v>0</v>
      </c>
      <c r="H40" s="43">
        <f>'w zł. '!F54/1000</f>
        <v>0</v>
      </c>
      <c r="I40" s="43">
        <f>'w zł. '!G54/1000</f>
        <v>0</v>
      </c>
      <c r="J40" s="43">
        <f>'w zł. '!H54/1000</f>
        <v>0</v>
      </c>
      <c r="K40" s="43">
        <f>'w zł. '!I54/1000</f>
        <v>0</v>
      </c>
      <c r="L40" s="43">
        <f>'w zł. '!J54/1000</f>
        <v>0</v>
      </c>
      <c r="M40" s="43">
        <f>'w zł. '!K54/1000</f>
        <v>0</v>
      </c>
      <c r="N40" s="43">
        <f>'w zł. '!L54/1000</f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</row>
    <row r="41" spans="1:110" s="14" customFormat="1" ht="19.5" customHeight="1">
      <c r="A41" s="31" t="s">
        <v>40</v>
      </c>
      <c r="B41" s="32" t="s">
        <v>71</v>
      </c>
      <c r="C41" s="43" t="e">
        <f>'w zł. '!#REF!/1000</f>
        <v>#REF!</v>
      </c>
      <c r="D41" s="43" t="e">
        <f>'w zł. '!#REF!/1000</f>
        <v>#REF!</v>
      </c>
      <c r="E41" s="43">
        <f>'w zł. '!C55/1000</f>
        <v>1.822</v>
      </c>
      <c r="F41" s="43">
        <f>'w zł. '!D55/1000</f>
        <v>0</v>
      </c>
      <c r="G41" s="43">
        <f>'w zł. '!E55/1000</f>
        <v>0</v>
      </c>
      <c r="H41" s="43">
        <f>'w zł. '!F55/1000</f>
        <v>0</v>
      </c>
      <c r="I41" s="43">
        <f>'w zł. '!G55/1000</f>
        <v>0</v>
      </c>
      <c r="J41" s="43">
        <f>'w zł. '!H55/1000</f>
        <v>0</v>
      </c>
      <c r="K41" s="43">
        <f>'w zł. '!I55/1000</f>
        <v>0</v>
      </c>
      <c r="L41" s="43">
        <f>'w zł. '!J55/1000</f>
        <v>0</v>
      </c>
      <c r="M41" s="43">
        <f>'w zł. '!K55/1000</f>
        <v>0</v>
      </c>
      <c r="N41" s="43">
        <f>'w zł. '!L55/1000</f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</row>
    <row r="42" spans="1:110" s="14" customFormat="1" ht="19.5" customHeight="1">
      <c r="A42" s="31" t="s">
        <v>41</v>
      </c>
      <c r="B42" s="32" t="s">
        <v>72</v>
      </c>
      <c r="C42" s="43" t="e">
        <f>'w zł. '!#REF!/1000</f>
        <v>#REF!</v>
      </c>
      <c r="D42" s="43" t="e">
        <f>'w zł. '!#REF!/1000</f>
        <v>#REF!</v>
      </c>
      <c r="E42" s="43">
        <f>'w zł. '!C56/1000</f>
        <v>0</v>
      </c>
      <c r="F42" s="43">
        <f>'w zł. '!D56/1000</f>
        <v>0</v>
      </c>
      <c r="G42" s="43">
        <f>'w zł. '!E56/1000</f>
        <v>0</v>
      </c>
      <c r="H42" s="43">
        <f>'w zł. '!F56/1000</f>
        <v>0</v>
      </c>
      <c r="I42" s="43">
        <f>'w zł. '!G56/1000</f>
        <v>0</v>
      </c>
      <c r="J42" s="43">
        <f>'w zł. '!H56/1000</f>
        <v>0</v>
      </c>
      <c r="K42" s="43">
        <f>'w zł. '!I56/1000</f>
        <v>0</v>
      </c>
      <c r="L42" s="43">
        <f>'w zł. '!J56/1000</f>
        <v>0</v>
      </c>
      <c r="M42" s="43">
        <f>'w zł. '!K56/1000</f>
        <v>0</v>
      </c>
      <c r="N42" s="43">
        <f>'w zł. '!L56/1000</f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</row>
    <row r="43" spans="1:110" s="14" customFormat="1" ht="19.5" customHeight="1">
      <c r="A43" s="31" t="s">
        <v>42</v>
      </c>
      <c r="B43" s="32" t="s">
        <v>73</v>
      </c>
      <c r="C43" s="43" t="e">
        <f>'w zł. '!#REF!/1000</f>
        <v>#REF!</v>
      </c>
      <c r="D43" s="43" t="e">
        <f>'w zł. '!#REF!/1000</f>
        <v>#REF!</v>
      </c>
      <c r="E43" s="43">
        <f>'w zł. '!C57/1000</f>
        <v>1.822</v>
      </c>
      <c r="F43" s="43">
        <f>'w zł. '!D57/1000</f>
        <v>0</v>
      </c>
      <c r="G43" s="43">
        <f>'w zł. '!E57/1000</f>
        <v>0</v>
      </c>
      <c r="H43" s="43">
        <f>'w zł. '!F57/1000</f>
        <v>0</v>
      </c>
      <c r="I43" s="43">
        <f>'w zł. '!G57/1000</f>
        <v>0</v>
      </c>
      <c r="J43" s="43">
        <f>'w zł. '!H57/1000</f>
        <v>0</v>
      </c>
      <c r="K43" s="43">
        <f>'w zł. '!I57/1000</f>
        <v>0</v>
      </c>
      <c r="L43" s="43">
        <f>'w zł. '!J57/1000</f>
        <v>0</v>
      </c>
      <c r="M43" s="43">
        <f>'w zł. '!K57/1000</f>
        <v>0</v>
      </c>
      <c r="N43" s="43">
        <f>'w zł. '!L57/1000</f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1:110" s="14" customFormat="1" ht="19.5" customHeight="1">
      <c r="A44" s="31" t="s">
        <v>76</v>
      </c>
      <c r="B44" s="32" t="s">
        <v>74</v>
      </c>
      <c r="C44" s="43" t="e">
        <f>'w zł. '!#REF!/1000</f>
        <v>#REF!</v>
      </c>
      <c r="D44" s="43" t="e">
        <f>'w zł. '!#REF!/1000</f>
        <v>#REF!</v>
      </c>
      <c r="E44" s="43" t="e">
        <f>'w zł. '!#REF!/1000</f>
        <v>#REF!</v>
      </c>
      <c r="F44" s="43" t="e">
        <f>'w zł. '!#REF!/1000</f>
        <v>#REF!</v>
      </c>
      <c r="G44" s="43" t="e">
        <f>'w zł. '!#REF!/1000</f>
        <v>#REF!</v>
      </c>
      <c r="H44" s="43" t="e">
        <f>'w zł. '!#REF!/1000</f>
        <v>#REF!</v>
      </c>
      <c r="I44" s="43" t="e">
        <f>'w zł. '!#REF!/1000</f>
        <v>#REF!</v>
      </c>
      <c r="J44" s="43" t="e">
        <f>'w zł. '!#REF!/1000</f>
        <v>#REF!</v>
      </c>
      <c r="K44" s="43" t="e">
        <f>'w zł. '!#REF!/1000</f>
        <v>#REF!</v>
      </c>
      <c r="L44" s="43" t="e">
        <f>'w zł. '!#REF!/1000</f>
        <v>#REF!</v>
      </c>
      <c r="M44" s="43" t="e">
        <f>'w zł. '!#REF!/1000</f>
        <v>#REF!</v>
      </c>
      <c r="N44" s="43" t="e">
        <f>'w zł. '!#REF!/1000</f>
        <v>#REF!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s="14" customFormat="1" ht="19.5" customHeight="1">
      <c r="A45" s="92" t="s">
        <v>77</v>
      </c>
      <c r="B45" s="32" t="s">
        <v>75</v>
      </c>
      <c r="C45" s="43" t="e">
        <f>'w zł. '!#REF!/1000</f>
        <v>#REF!</v>
      </c>
      <c r="D45" s="43" t="e">
        <f>'w zł. '!#REF!/1000</f>
        <v>#REF!</v>
      </c>
      <c r="E45" s="43">
        <f>'w zł. '!C59/1000</f>
        <v>1400</v>
      </c>
      <c r="F45" s="43">
        <f>'w zł. '!D59/1000</f>
        <v>4700</v>
      </c>
      <c r="G45" s="43">
        <f>'w zł. '!E59/1000</f>
        <v>10500</v>
      </c>
      <c r="H45" s="43">
        <f>'w zł. '!F59/1000</f>
        <v>10500</v>
      </c>
      <c r="I45" s="43">
        <f>'w zł. '!G59/1000</f>
        <v>9600</v>
      </c>
      <c r="J45" s="43">
        <f>'w zł. '!H59/1000</f>
        <v>8700</v>
      </c>
      <c r="K45" s="43">
        <f>'w zł. '!I59/1000</f>
        <v>7700</v>
      </c>
      <c r="L45" s="43">
        <f>'w zł. '!J59/1000</f>
        <v>6600</v>
      </c>
      <c r="M45" s="43">
        <f>'w zł. '!K59/1000</f>
        <v>4800</v>
      </c>
      <c r="N45" s="43">
        <f>'w zł. '!L59/1000</f>
        <v>4000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s="14" customFormat="1" ht="19.5" customHeight="1">
      <c r="A46" s="92"/>
      <c r="B46" s="32" t="s">
        <v>86</v>
      </c>
      <c r="C46" s="43" t="e">
        <f>'w zł. '!#REF!/1000</f>
        <v>#REF!</v>
      </c>
      <c r="D46" s="43" t="e">
        <f>'w zł. '!#REF!/1000</f>
        <v>#REF!</v>
      </c>
      <c r="E46" s="43">
        <f>'w zł. '!C60/1000</f>
        <v>0</v>
      </c>
      <c r="F46" s="43">
        <f>'w zł. '!D60/1000</f>
        <v>0</v>
      </c>
      <c r="G46" s="43">
        <f>'w zł. '!E60/1000</f>
        <v>0</v>
      </c>
      <c r="H46" s="43">
        <f>'w zł. '!F60/1000</f>
        <v>0</v>
      </c>
      <c r="I46" s="43">
        <f>'w zł. '!G60/1000</f>
        <v>0</v>
      </c>
      <c r="J46" s="43">
        <f>'w zł. '!H60/1000</f>
        <v>0</v>
      </c>
      <c r="K46" s="43">
        <f>'w zł. '!I60/1000</f>
        <v>0</v>
      </c>
      <c r="L46" s="43">
        <f>'w zł. '!J60/1000</f>
        <v>0</v>
      </c>
      <c r="M46" s="43">
        <f>'w zł. '!K60/1000</f>
        <v>0</v>
      </c>
      <c r="N46" s="43">
        <f>'w zł. '!L60/1000</f>
        <v>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s="14" customFormat="1" ht="19.5" customHeight="1">
      <c r="A47" s="92"/>
      <c r="B47" s="32" t="s">
        <v>87</v>
      </c>
      <c r="C47" s="43" t="e">
        <f>'w zł. '!#REF!/1000</f>
        <v>#REF!</v>
      </c>
      <c r="D47" s="43" t="e">
        <f>'w zł. '!#REF!/1000</f>
        <v>#REF!</v>
      </c>
      <c r="E47" s="43">
        <f>'w zł. '!C61/1000</f>
        <v>0</v>
      </c>
      <c r="F47" s="43">
        <f>'w zł. '!D61/1000</f>
        <v>0</v>
      </c>
      <c r="G47" s="43">
        <f>'w zł. '!E61/1000</f>
        <v>0</v>
      </c>
      <c r="H47" s="43">
        <f>'w zł. '!F61/1000</f>
        <v>0</v>
      </c>
      <c r="I47" s="43">
        <f>'w zł. '!G61/1000</f>
        <v>0</v>
      </c>
      <c r="J47" s="43">
        <f>'w zł. '!H61/1000</f>
        <v>0</v>
      </c>
      <c r="K47" s="43">
        <f>'w zł. '!I61/1000</f>
        <v>0</v>
      </c>
      <c r="L47" s="43">
        <f>'w zł. '!J61/1000</f>
        <v>0</v>
      </c>
      <c r="M47" s="43">
        <f>'w zł. '!K61/1000</f>
        <v>0</v>
      </c>
      <c r="N47" s="43">
        <f>'w zł. '!L61/1000</f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110" s="14" customFormat="1" ht="19.5" customHeight="1">
      <c r="A48" s="92"/>
      <c r="B48" s="32" t="s">
        <v>88</v>
      </c>
      <c r="C48" s="43" t="e">
        <f>'w zł. '!#REF!/1000</f>
        <v>#REF!</v>
      </c>
      <c r="D48" s="43" t="e">
        <f>'w zł. '!#REF!/1000</f>
        <v>#REF!</v>
      </c>
      <c r="E48" s="43" t="e">
        <f>'w zł. '!#REF!/1000</f>
        <v>#REF!</v>
      </c>
      <c r="F48" s="43" t="e">
        <f>'w zł. '!#REF!/1000</f>
        <v>#REF!</v>
      </c>
      <c r="G48" s="43" t="e">
        <f>'w zł. '!#REF!/1000</f>
        <v>#REF!</v>
      </c>
      <c r="H48" s="43" t="e">
        <f>'w zł. '!#REF!/1000</f>
        <v>#REF!</v>
      </c>
      <c r="I48" s="43" t="e">
        <f>'w zł. '!#REF!/1000</f>
        <v>#REF!</v>
      </c>
      <c r="J48" s="43" t="e">
        <f>'w zł. '!#REF!/1000</f>
        <v>#REF!</v>
      </c>
      <c r="K48" s="43" t="e">
        <f>'w zł. '!#REF!/1000</f>
        <v>#REF!</v>
      </c>
      <c r="L48" s="43" t="e">
        <f>'w zł. '!#REF!/1000</f>
        <v>#REF!</v>
      </c>
      <c r="M48" s="43" t="e">
        <f>'w zł. '!#REF!/1000</f>
        <v>#REF!</v>
      </c>
      <c r="N48" s="43" t="e">
        <f>'w zł. '!#REF!/1000</f>
        <v>#REF!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</row>
    <row r="49" spans="1:110" s="22" customFormat="1" ht="19.5" customHeight="1">
      <c r="A49" s="34" t="s">
        <v>78</v>
      </c>
      <c r="B49" s="35" t="s">
        <v>89</v>
      </c>
      <c r="C49" s="42" t="e">
        <f aca="true" t="shared" si="0" ref="C49:J49">((C36-C45)/C13)</f>
        <v>#REF!</v>
      </c>
      <c r="D49" s="42" t="e">
        <f t="shared" si="0"/>
        <v>#REF!</v>
      </c>
      <c r="E49" s="42">
        <f t="shared" si="0"/>
        <v>0.07421873867277753</v>
      </c>
      <c r="F49" s="42">
        <f t="shared" si="0"/>
        <v>0.17195112035942375</v>
      </c>
      <c r="G49" s="42">
        <f t="shared" si="0"/>
        <v>0.3157441241234503</v>
      </c>
      <c r="H49" s="42">
        <f t="shared" si="0"/>
        <v>0.2875978114086147</v>
      </c>
      <c r="I49" s="42">
        <f t="shared" si="0"/>
        <v>0.25441943483800505</v>
      </c>
      <c r="J49" s="42">
        <f t="shared" si="0"/>
        <v>0.21219298325053026</v>
      </c>
      <c r="K49" s="42">
        <f>((K36-K45)/K13)</f>
        <v>0.17286928979300498</v>
      </c>
      <c r="L49" s="42">
        <f>((L36-L45)/L13)</f>
        <v>0.1335989804964539</v>
      </c>
      <c r="M49" s="42">
        <f>((M36-M45)/M13)</f>
        <v>0.09454543661663198</v>
      </c>
      <c r="N49" s="42">
        <f>((N36-N45)/N13)</f>
        <v>0.05870841487279843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0"/>
      <c r="AR49" s="20"/>
      <c r="AS49" s="20"/>
      <c r="AT49" s="20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</row>
    <row r="50" spans="1:110" s="22" customFormat="1" ht="19.5" customHeight="1">
      <c r="A50" s="34" t="s">
        <v>79</v>
      </c>
      <c r="B50" s="35" t="s">
        <v>90</v>
      </c>
      <c r="C50" s="45" t="e">
        <f>C51+C52+C53+C54+C55</f>
        <v>#REF!</v>
      </c>
      <c r="D50" s="45" t="e">
        <f aca="true" t="shared" si="1" ref="D50:J50">D51+D52+D53+D54+D55</f>
        <v>#REF!</v>
      </c>
      <c r="E50" s="45">
        <f t="shared" si="1"/>
        <v>2054.122</v>
      </c>
      <c r="F50" s="45">
        <f t="shared" si="1"/>
        <v>1938.78</v>
      </c>
      <c r="G50" s="45">
        <f t="shared" si="1"/>
        <v>3859.9939999999997</v>
      </c>
      <c r="H50" s="45">
        <f t="shared" si="1"/>
        <v>2896.115</v>
      </c>
      <c r="I50" s="45">
        <f t="shared" si="1"/>
        <v>3673.5245800000002</v>
      </c>
      <c r="J50" s="45">
        <f t="shared" si="1"/>
        <v>4303.67</v>
      </c>
      <c r="K50" s="45">
        <f>K51+K52+K53+K54+K55</f>
        <v>4581.207</v>
      </c>
      <c r="L50" s="45">
        <f>L51+L52+L53+L54+L55</f>
        <v>4549.636</v>
      </c>
      <c r="M50" s="45">
        <f>M51+M52+M53+M54+M55</f>
        <v>5135.897</v>
      </c>
      <c r="N50" s="45">
        <f>N51+N52+N53+N54+N55</f>
        <v>3919.145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</row>
    <row r="51" spans="1:110" s="14" customFormat="1" ht="19.5" customHeight="1">
      <c r="A51" s="31" t="s">
        <v>80</v>
      </c>
      <c r="B51" s="32" t="s">
        <v>91</v>
      </c>
      <c r="C51" s="43" t="e">
        <f>'w zł. '!#REF!/1000</f>
        <v>#REF!</v>
      </c>
      <c r="D51" s="43" t="e">
        <f>'w zł. '!#REF!/1000</f>
        <v>#REF!</v>
      </c>
      <c r="E51" s="43">
        <f>'w zł. '!C66/1000</f>
        <v>320.93</v>
      </c>
      <c r="F51" s="43">
        <f>'w zł. '!D66/1000</f>
        <v>1058.78</v>
      </c>
      <c r="G51" s="43">
        <f>'w zł. '!E66/1000</f>
        <v>1394.56</v>
      </c>
      <c r="H51" s="43">
        <f>'w zł. '!F66/1000</f>
        <v>2262.423</v>
      </c>
      <c r="I51" s="43">
        <f>'w zł. '!G66/1000</f>
        <v>1663.82458</v>
      </c>
      <c r="J51" s="43">
        <f>'w zł. '!H66/1000</f>
        <v>2180.694</v>
      </c>
      <c r="K51" s="43">
        <f>'w zł. '!I66/1000</f>
        <v>2104.467</v>
      </c>
      <c r="L51" s="43">
        <f>'w zł. '!J66/1000</f>
        <v>2016.47</v>
      </c>
      <c r="M51" s="43">
        <f>'w zł. '!K66/1000</f>
        <v>1947.149</v>
      </c>
      <c r="N51" s="43">
        <f>'w zł. '!L66/1000</f>
        <v>1774.394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</row>
    <row r="52" spans="1:110" s="14" customFormat="1" ht="19.5" customHeight="1">
      <c r="A52" s="31" t="s">
        <v>81</v>
      </c>
      <c r="B52" s="32" t="s">
        <v>92</v>
      </c>
      <c r="C52" s="43" t="e">
        <f>'w zł. '!#REF!/1000</f>
        <v>#REF!</v>
      </c>
      <c r="D52" s="43" t="e">
        <f>'w zł. '!#REF!/1000</f>
        <v>#REF!</v>
      </c>
      <c r="E52" s="43">
        <f>'w zł. '!C67/1000</f>
        <v>0</v>
      </c>
      <c r="F52" s="43">
        <f>'w zł. '!D67/1000</f>
        <v>0</v>
      </c>
      <c r="G52" s="43">
        <f>'w zł. '!E67/1000</f>
        <v>0</v>
      </c>
      <c r="H52" s="43">
        <f>'w zł. '!F67/1000</f>
        <v>0</v>
      </c>
      <c r="I52" s="43">
        <f>'w zł. '!G67/1000</f>
        <v>0</v>
      </c>
      <c r="J52" s="43">
        <f>'w zł. '!H67/1000</f>
        <v>0</v>
      </c>
      <c r="K52" s="43">
        <f>'w zł. '!I67/1000</f>
        <v>0</v>
      </c>
      <c r="L52" s="43">
        <f>'w zł. '!J67/1000</f>
        <v>0</v>
      </c>
      <c r="M52" s="43">
        <f>'w zł. '!K67/1000</f>
        <v>0</v>
      </c>
      <c r="N52" s="43">
        <f>'w zł. '!L67/1000</f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</row>
    <row r="53" spans="1:110" s="14" customFormat="1" ht="19.5" customHeight="1">
      <c r="A53" s="31" t="s">
        <v>82</v>
      </c>
      <c r="B53" s="32" t="s">
        <v>93</v>
      </c>
      <c r="C53" s="43" t="e">
        <f>'w zł. '!#REF!/1000</f>
        <v>#REF!</v>
      </c>
      <c r="D53" s="43" t="e">
        <f>'w zł. '!#REF!/1000</f>
        <v>#REF!</v>
      </c>
      <c r="E53" s="43">
        <f>'w zł. '!C68/1000</f>
        <v>1733.192</v>
      </c>
      <c r="F53" s="43">
        <f>'w zł. '!D68/1000</f>
        <v>880</v>
      </c>
      <c r="G53" s="43">
        <f>'w zł. '!E68/1000</f>
        <v>965.434</v>
      </c>
      <c r="H53" s="43">
        <f>'w zł. '!F68/1000</f>
        <v>633.692</v>
      </c>
      <c r="I53" s="43">
        <f>'w zł. '!G68/1000</f>
        <v>1109.7</v>
      </c>
      <c r="J53" s="43">
        <f>'w zł. '!H68/1000</f>
        <v>1222.976</v>
      </c>
      <c r="K53" s="43">
        <f>'w zł. '!I68/1000</f>
        <v>1476.74</v>
      </c>
      <c r="L53" s="43">
        <f>'w zł. '!J68/1000</f>
        <v>1433.166</v>
      </c>
      <c r="M53" s="43">
        <f>'w zł. '!K68/1000</f>
        <v>1388.748</v>
      </c>
      <c r="N53" s="43">
        <f>'w zł. '!L68/1000</f>
        <v>1344.751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</row>
    <row r="54" spans="1:110" s="14" customFormat="1" ht="19.5" customHeight="1">
      <c r="A54" s="31" t="s">
        <v>83</v>
      </c>
      <c r="B54" s="32" t="s">
        <v>94</v>
      </c>
      <c r="C54" s="43" t="e">
        <f>'w zł. '!#REF!/1000</f>
        <v>#REF!</v>
      </c>
      <c r="D54" s="43" t="e">
        <f>'w zł. '!#REF!/1000</f>
        <v>#REF!</v>
      </c>
      <c r="E54" s="43">
        <f>'w zł. '!C69/1000</f>
        <v>0</v>
      </c>
      <c r="F54" s="43">
        <f>'w zł. '!D69/1000</f>
        <v>0</v>
      </c>
      <c r="G54" s="43">
        <f>'w zł. '!E69/1000</f>
        <v>0</v>
      </c>
      <c r="H54" s="43">
        <f>'w zł. '!F69/1000</f>
        <v>0</v>
      </c>
      <c r="I54" s="43">
        <f>'w zł. '!G69/1000</f>
        <v>0</v>
      </c>
      <c r="J54" s="43">
        <f>'w zł. '!H69/1000</f>
        <v>0</v>
      </c>
      <c r="K54" s="43">
        <f>'w zł. '!I69/1000</f>
        <v>0</v>
      </c>
      <c r="L54" s="43">
        <f>'w zł. '!J69/1000</f>
        <v>0</v>
      </c>
      <c r="M54" s="43">
        <f>'w zł. '!K69/1000</f>
        <v>0</v>
      </c>
      <c r="N54" s="43">
        <f>'w zł. '!L69/1000</f>
        <v>0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</row>
    <row r="55" spans="1:46" s="14" customFormat="1" ht="19.5" customHeight="1">
      <c r="A55" s="92" t="s">
        <v>84</v>
      </c>
      <c r="B55" s="32" t="s">
        <v>95</v>
      </c>
      <c r="C55" s="43" t="e">
        <f>'w zł. '!#REF!/1000</f>
        <v>#REF!</v>
      </c>
      <c r="D55" s="43" t="e">
        <f>'w zł. '!#REF!/1000</f>
        <v>#REF!</v>
      </c>
      <c r="E55" s="43">
        <f>'w zł. '!C70/1000</f>
        <v>0</v>
      </c>
      <c r="F55" s="43">
        <f>'w zł. '!D70/1000</f>
        <v>0</v>
      </c>
      <c r="G55" s="43">
        <f>'w zł. '!E70/1000</f>
        <v>1500</v>
      </c>
      <c r="H55" s="43">
        <f>'w zł. '!F70/1000</f>
        <v>0</v>
      </c>
      <c r="I55" s="43">
        <f>'w zł. '!G70/1000</f>
        <v>900</v>
      </c>
      <c r="J55" s="43">
        <f>'w zł. '!H70/1000</f>
        <v>900</v>
      </c>
      <c r="K55" s="43">
        <f>'w zł. '!I70/1000</f>
        <v>1000</v>
      </c>
      <c r="L55" s="43">
        <f>'w zł. '!J70/1000</f>
        <v>1100</v>
      </c>
      <c r="M55" s="43">
        <f>'w zł. '!K70/1000</f>
        <v>1800</v>
      </c>
      <c r="N55" s="43">
        <f>'w zł. '!L70/1000</f>
        <v>800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4" customFormat="1" ht="19.5" customHeight="1">
      <c r="A56" s="92"/>
      <c r="B56" s="32" t="s">
        <v>96</v>
      </c>
      <c r="C56" s="43" t="e">
        <f>'w zł. '!#REF!/1000</f>
        <v>#REF!</v>
      </c>
      <c r="D56" s="43" t="e">
        <f>'w zł. '!#REF!/1000</f>
        <v>#REF!</v>
      </c>
      <c r="E56" s="43">
        <f>'w zł. '!C71/1000</f>
        <v>0</v>
      </c>
      <c r="F56" s="43">
        <f>'w zł. '!D71/1000</f>
        <v>0</v>
      </c>
      <c r="G56" s="43">
        <f>'w zł. '!E71/1000</f>
        <v>0</v>
      </c>
      <c r="H56" s="43">
        <f>'w zł. '!F71/1000</f>
        <v>0</v>
      </c>
      <c r="I56" s="43">
        <f>'w zł. '!G71/1000</f>
        <v>0</v>
      </c>
      <c r="J56" s="43">
        <f>'w zł. '!H71/1000</f>
        <v>0</v>
      </c>
      <c r="K56" s="43">
        <f>'w zł. '!I71/1000</f>
        <v>0</v>
      </c>
      <c r="L56" s="43">
        <f>'w zł. '!J71/1000</f>
        <v>0</v>
      </c>
      <c r="M56" s="43">
        <f>'w zł. '!K71/1000</f>
        <v>0</v>
      </c>
      <c r="N56" s="43">
        <f>'w zł. '!L71/1000</f>
        <v>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4" customFormat="1" ht="19.5" customHeight="1">
      <c r="A57" s="92"/>
      <c r="B57" s="32" t="s">
        <v>97</v>
      </c>
      <c r="C57" s="43" t="e">
        <f>'w zł. '!#REF!/1000</f>
        <v>#REF!</v>
      </c>
      <c r="D57" s="43" t="e">
        <f>'w zł. '!#REF!/1000</f>
        <v>#REF!</v>
      </c>
      <c r="E57" s="43">
        <f>'w zł. '!C72/1000</f>
        <v>0</v>
      </c>
      <c r="F57" s="43">
        <f>'w zł. '!D72/1000</f>
        <v>0</v>
      </c>
      <c r="G57" s="43">
        <f>'w zł. '!E72/1000</f>
        <v>0</v>
      </c>
      <c r="H57" s="43">
        <f>'w zł. '!F72/1000</f>
        <v>0</v>
      </c>
      <c r="I57" s="43">
        <f>'w zł. '!G72/1000</f>
        <v>0</v>
      </c>
      <c r="J57" s="43">
        <f>'w zł. '!H72/1000</f>
        <v>0</v>
      </c>
      <c r="K57" s="43">
        <f>'w zł. '!I72/1000</f>
        <v>0</v>
      </c>
      <c r="L57" s="43">
        <f>'w zł. '!J72/1000</f>
        <v>0</v>
      </c>
      <c r="M57" s="43">
        <f>'w zł. '!K72/1000</f>
        <v>0</v>
      </c>
      <c r="N57" s="43">
        <f>'w zł. '!L72/1000</f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4" customFormat="1" ht="19.5" customHeight="1">
      <c r="A58" s="92"/>
      <c r="B58" s="32" t="s">
        <v>98</v>
      </c>
      <c r="C58" s="43" t="e">
        <f>'w zł. '!#REF!/1000</f>
        <v>#REF!</v>
      </c>
      <c r="D58" s="43" t="e">
        <f>'w zł. '!#REF!/1000</f>
        <v>#REF!</v>
      </c>
      <c r="E58" s="43">
        <f>'w zł. '!C74/1000</f>
        <v>0</v>
      </c>
      <c r="F58" s="43">
        <f>'w zł. '!D74/1000</f>
        <v>0</v>
      </c>
      <c r="G58" s="43">
        <f>'w zł. '!E74/1000</f>
        <v>1500</v>
      </c>
      <c r="H58" s="43">
        <f>'w zł. '!F74/1000</f>
        <v>0</v>
      </c>
      <c r="I58" s="43">
        <f>'w zł. '!G74/1000</f>
        <v>900</v>
      </c>
      <c r="J58" s="43">
        <f>'w zł. '!H74/1000</f>
        <v>900</v>
      </c>
      <c r="K58" s="43">
        <f>'w zł. '!I74/1000</f>
        <v>1000</v>
      </c>
      <c r="L58" s="43">
        <f>'w zł. '!J74/1000</f>
        <v>1100</v>
      </c>
      <c r="M58" s="43">
        <f>'w zł. '!K74/1000</f>
        <v>1800</v>
      </c>
      <c r="N58" s="43">
        <f>'w zł. '!L74/1000</f>
        <v>800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22" customFormat="1" ht="19.5" customHeight="1">
      <c r="A59" s="34" t="s">
        <v>85</v>
      </c>
      <c r="B59" s="35" t="s">
        <v>99</v>
      </c>
      <c r="C59" s="42" t="e">
        <f>((C50-C55)/C13)</f>
        <v>#REF!</v>
      </c>
      <c r="D59" s="42" t="e">
        <f aca="true" t="shared" si="2" ref="D59:J59">((D50-D55)/D13)</f>
        <v>#REF!</v>
      </c>
      <c r="E59" s="42">
        <f t="shared" si="2"/>
        <v>0.045819070745395415</v>
      </c>
      <c r="F59" s="42">
        <f t="shared" si="2"/>
        <v>0.03771125268861753</v>
      </c>
      <c r="G59" s="42">
        <f t="shared" si="2"/>
        <v>0.055080695992108304</v>
      </c>
      <c r="H59" s="42">
        <f t="shared" si="2"/>
        <v>0.06742991850989523</v>
      </c>
      <c r="I59" s="42">
        <f t="shared" si="2"/>
        <v>0.06310348971605388</v>
      </c>
      <c r="J59" s="42">
        <f t="shared" si="2"/>
        <v>0.07629650962975927</v>
      </c>
      <c r="K59" s="42">
        <f>((K50-K55)/K13)</f>
        <v>0.07988059867951464</v>
      </c>
      <c r="L59" s="42">
        <f>((L50-L55)/L13)</f>
        <v>0.07645469858156029</v>
      </c>
      <c r="M59" s="42">
        <f>((M50-M55)/M13)</f>
        <v>0.07309952887038457</v>
      </c>
      <c r="N59" s="42">
        <f>((N50-N55)/N13)</f>
        <v>0.06782224396607958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3:46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3:46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3:46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3:46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3:46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3:46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3:46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3:46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3:46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3:46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3:46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3:46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3:46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3:46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3:46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3:46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3:46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3:46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3:46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3:46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3:46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3:46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3:46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3:46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3:46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3:46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3:46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3:46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3:46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3:46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3:46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3:46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3:46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3:46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3:46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3:46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3:46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3:46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3:46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3:46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3:46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3:46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3:46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3:46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3:46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3:46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3:46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3:46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3:46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3:46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3:46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3:46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3:46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3:46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3:46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3:46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3:46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3:46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3:46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3:46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3:46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3:46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3:46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3:46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3:46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3:46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3:46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3:46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3:46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3:46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3:46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3:46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3:46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3:46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3:46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3:46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3:46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3:46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3:46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3:46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3:46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3:46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3:46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3:46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3:46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3:46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3:46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3:46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3:46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3:46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3:46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3:46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3:46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3:46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3:46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3:46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3:46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3:46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3:46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3:46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3:46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3:46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3:46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3:46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3:46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3:46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3:46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3:46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3:46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3:46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3:46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3:46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3:46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3:46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3:46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3:46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3:46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3:46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3:46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3:46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3:46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3:46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3:46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3:46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3:46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3:46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3:46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3:46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3:46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3:46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3:46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3:46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3:46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3:46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3:46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3:46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3:46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3:46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3:46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3:46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3:46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3:46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3:46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3:46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3:46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3:46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3:46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3:46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3:46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3:46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3:46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3:46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3:46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3:46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3:46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3:46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3:46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3:46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3:46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3:46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3:46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3:46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3:46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3:46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3:46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3:46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3:46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3:46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3:46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3:46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3:46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3:46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3:46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3:46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3:46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3:46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3:46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3:46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3:46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3:46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3:46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3:46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3:46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3:46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3:46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3:46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3:46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3:46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3:46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3:46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3:46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3:46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3:46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3:46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3:46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3:46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3:46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3:46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3:46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3:46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3:46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3:46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3:46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3:46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3:46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3:46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3:46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3:46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3:46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3:46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3:46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3:46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3:46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3:46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3:46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3:46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3:46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3:46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3:46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3:46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3:46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3:46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3:46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3:46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3:46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3:46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3:46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3:46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3:46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3:46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3:46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3:46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3:46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3:46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3:46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3:46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3:46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3:46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3:46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3:46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3:46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3:46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3:46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3:46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3:46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3:46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3:46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3:46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3:46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3:46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3:46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3:46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3:46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3:46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3:46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3:46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3:46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3:46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</sheetData>
  <mergeCells count="9">
    <mergeCell ref="A45:A48"/>
    <mergeCell ref="A55:A58"/>
    <mergeCell ref="A10:A11"/>
    <mergeCell ref="B10:B11"/>
    <mergeCell ref="D10:J10"/>
    <mergeCell ref="A5:N5"/>
    <mergeCell ref="A6:N6"/>
    <mergeCell ref="A7:N7"/>
    <mergeCell ref="A8:N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BGZ SA O/W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BGZ SA O/W Szczecin</dc:creator>
  <cp:keywords/>
  <dc:description/>
  <cp:lastModifiedBy>Małgorzata Stankiewicz</cp:lastModifiedBy>
  <cp:lastPrinted>2006-11-16T08:39:26Z</cp:lastPrinted>
  <dcterms:created xsi:type="dcterms:W3CDTF">2003-12-17T08:40:03Z</dcterms:created>
  <dcterms:modified xsi:type="dcterms:W3CDTF">2006-11-24T08:03:01Z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